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695" windowHeight="12630" activeTab="8"/>
  </bookViews>
  <sheets>
    <sheet name="Sheet1" sheetId="1" r:id="rId1"/>
    <sheet name="Sheet2" sheetId="3" r:id="rId2"/>
    <sheet name="Sheet3" sheetId="2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4525"/>
</workbook>
</file>

<file path=xl/calcChain.xml><?xml version="1.0" encoding="utf-8"?>
<calcChain xmlns="http://schemas.openxmlformats.org/spreadsheetml/2006/main">
  <c r="H14" i="9"/>
  <c r="G14"/>
  <c r="F14"/>
  <c r="D14"/>
  <c r="C14"/>
  <c r="B14"/>
  <c r="H11"/>
  <c r="D11"/>
  <c r="H9"/>
  <c r="D9"/>
  <c r="P21" i="8"/>
  <c r="O21"/>
  <c r="N21"/>
  <c r="M21"/>
  <c r="L21"/>
  <c r="K21"/>
  <c r="J21"/>
  <c r="H21"/>
  <c r="G21"/>
  <c r="F21"/>
  <c r="E21"/>
  <c r="D21"/>
  <c r="C21"/>
  <c r="B21"/>
  <c r="G18"/>
  <c r="F18"/>
  <c r="E18"/>
  <c r="P15"/>
  <c r="O15"/>
  <c r="N15"/>
  <c r="M15"/>
  <c r="L15"/>
  <c r="K15"/>
  <c r="J15"/>
  <c r="H15"/>
  <c r="G15"/>
  <c r="F15"/>
  <c r="E15"/>
  <c r="M14"/>
  <c r="H14"/>
  <c r="G14"/>
  <c r="F14"/>
  <c r="E14"/>
  <c r="O13"/>
  <c r="M12"/>
  <c r="G12"/>
  <c r="E12"/>
  <c r="G11"/>
  <c r="E11"/>
  <c r="P9"/>
  <c r="O9"/>
  <c r="L9"/>
  <c r="J9"/>
  <c r="P8"/>
  <c r="O8"/>
  <c r="P7"/>
  <c r="O7"/>
  <c r="N7"/>
  <c r="M7"/>
  <c r="H7"/>
  <c r="G7"/>
  <c r="F7"/>
  <c r="E7"/>
  <c r="P21" i="7"/>
  <c r="O21"/>
  <c r="N21"/>
  <c r="M21"/>
  <c r="L21"/>
  <c r="K21"/>
  <c r="J21"/>
  <c r="H21"/>
  <c r="G21"/>
  <c r="F21"/>
  <c r="E21"/>
  <c r="D21"/>
  <c r="C21"/>
  <c r="B21"/>
  <c r="G18"/>
  <c r="F18"/>
  <c r="E18"/>
  <c r="P15"/>
  <c r="O15"/>
  <c r="N15"/>
  <c r="M15"/>
  <c r="H15"/>
  <c r="G15"/>
  <c r="F15"/>
  <c r="E15"/>
  <c r="M14"/>
  <c r="H14"/>
  <c r="G14"/>
  <c r="F14"/>
  <c r="E14"/>
  <c r="O13"/>
  <c r="M12"/>
  <c r="G12"/>
  <c r="E12"/>
  <c r="G11"/>
  <c r="E11"/>
  <c r="P9"/>
  <c r="O9"/>
  <c r="L9"/>
  <c r="P8"/>
  <c r="O8"/>
  <c r="P7"/>
  <c r="O7"/>
  <c r="N7"/>
  <c r="M7"/>
  <c r="H7"/>
  <c r="G7"/>
  <c r="F7"/>
  <c r="E7"/>
  <c r="H25" i="6"/>
  <c r="G25"/>
  <c r="F25"/>
  <c r="E25"/>
  <c r="D25"/>
  <c r="C25"/>
  <c r="B25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E19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H27" i="5"/>
  <c r="G27"/>
  <c r="F27"/>
  <c r="E27"/>
  <c r="D27"/>
  <c r="C27"/>
  <c r="B27"/>
  <c r="H26"/>
  <c r="G26"/>
  <c r="F26"/>
  <c r="E26"/>
  <c r="G25"/>
  <c r="F25"/>
  <c r="E25"/>
  <c r="H24"/>
  <c r="G24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D20"/>
  <c r="C20"/>
  <c r="B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D5"/>
  <c r="C5"/>
  <c r="B5"/>
  <c r="H25" i="4"/>
  <c r="G25"/>
  <c r="F25"/>
  <c r="E25"/>
  <c r="D25"/>
  <c r="C25"/>
  <c r="B25"/>
  <c r="H23"/>
  <c r="G23"/>
  <c r="F23"/>
  <c r="E23"/>
  <c r="H22"/>
  <c r="G22"/>
  <c r="F22"/>
  <c r="E22"/>
  <c r="H21"/>
  <c r="G21"/>
  <c r="F21"/>
  <c r="E21"/>
  <c r="H20"/>
  <c r="G20"/>
  <c r="F20"/>
  <c r="E20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H27" i="2"/>
  <c r="G27"/>
  <c r="F27"/>
  <c r="E27"/>
  <c r="D27"/>
  <c r="C27"/>
  <c r="B27"/>
  <c r="H26"/>
  <c r="G26"/>
  <c r="F26"/>
  <c r="E26"/>
  <c r="G25"/>
  <c r="F25"/>
  <c r="E25"/>
  <c r="H24"/>
  <c r="G24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D20"/>
  <c r="C20"/>
  <c r="B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G9"/>
  <c r="F9"/>
  <c r="E9"/>
  <c r="H8"/>
  <c r="G8"/>
  <c r="F8"/>
  <c r="E8"/>
  <c r="H7"/>
  <c r="G7"/>
  <c r="F7"/>
  <c r="E7"/>
  <c r="H6"/>
  <c r="G6"/>
  <c r="F6"/>
  <c r="E6"/>
  <c r="H5"/>
  <c r="G5"/>
  <c r="F5"/>
  <c r="E5"/>
  <c r="D5"/>
  <c r="C5"/>
  <c r="B5"/>
  <c r="D30" i="3"/>
  <c r="B30"/>
  <c r="D22"/>
  <c r="B22"/>
  <c r="D21"/>
  <c r="D15"/>
  <c r="D14"/>
  <c r="D13"/>
  <c r="D12"/>
  <c r="D11"/>
  <c r="D10"/>
  <c r="D4"/>
  <c r="B4"/>
  <c r="D30" i="1"/>
  <c r="B30"/>
  <c r="B22"/>
  <c r="B4"/>
</calcChain>
</file>

<file path=xl/sharedStrings.xml><?xml version="1.0" encoding="utf-8"?>
<sst xmlns="http://schemas.openxmlformats.org/spreadsheetml/2006/main" count="395" uniqueCount="160">
  <si>
    <t>2016年度白河县一般公共预算收支总表</t>
  </si>
  <si>
    <t xml:space="preserve">（表一）                                                                       </t>
  </si>
  <si>
    <t>单位：万元</t>
  </si>
  <si>
    <t>预算科目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</si>
  <si>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</si>
  <si>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</si>
  <si>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</si>
  <si>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</si>
  <si>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</si>
  <si>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 其中：改征增值税</t>
  </si>
  <si>
    <t>三、国防支出</t>
  </si>
  <si>
    <t xml:space="preserve">    营业税</t>
  </si>
  <si>
    <t>四、公共安全支出</t>
  </si>
  <si>
    <t xml:space="preserve">    企业所得税</t>
  </si>
  <si>
    <t>五、教育支出</t>
  </si>
  <si>
    <t xml:space="preserve">    企业所得税退税</t>
  </si>
  <si>
    <t>六、科学技术支出</t>
  </si>
  <si>
    <t xml:space="preserve">    个人所得税</t>
  </si>
  <si>
    <t>七、文化体育与传媒支出</t>
  </si>
  <si>
    <t xml:space="preserve">    资源税</t>
  </si>
  <si>
    <t>八、社会保障和就业支出</t>
  </si>
  <si>
    <t xml:space="preserve">    城市维护建设税</t>
  </si>
  <si>
    <t>九、医疗卫生与计划生育支出</t>
  </si>
  <si>
    <t xml:space="preserve">    房产税</t>
  </si>
  <si>
    <t>十、节能环保支出</t>
  </si>
  <si>
    <t xml:space="preserve">    印花税</t>
  </si>
  <si>
    <t>十一、城乡社区支出</t>
  </si>
  <si>
    <t xml:space="preserve">    城镇土地使用税</t>
  </si>
  <si>
    <t>十二、农林水支出</t>
  </si>
  <si>
    <t xml:space="preserve">    土地增值税</t>
  </si>
  <si>
    <t>十三、交通运输支出</t>
  </si>
  <si>
    <t xml:space="preserve">    车船税</t>
  </si>
  <si>
    <t>十四、资源勘探信息等支出</t>
  </si>
  <si>
    <t xml:space="preserve">    耕地占用税</t>
  </si>
  <si>
    <t>十五、商业服务业等支出</t>
  </si>
  <si>
    <t xml:space="preserve">    契税</t>
  </si>
  <si>
    <t>十六、金融支出</t>
  </si>
  <si>
    <t xml:space="preserve">    烟叶税</t>
  </si>
  <si>
    <t>十七、援助其他地区支出</t>
  </si>
  <si>
    <t xml:space="preserve">    其他税收收入</t>
  </si>
  <si>
    <t>十八、国土海洋气象等支出</t>
  </si>
  <si>
    <t>二、非税收入</t>
  </si>
  <si>
    <t>十九、住房保障支出</t>
  </si>
  <si>
    <t xml:space="preserve">    专项收入</t>
  </si>
  <si>
    <t>二十、粮油物资储备支出</t>
  </si>
  <si>
    <t xml:space="preserve">    行政事业性收费收入</t>
  </si>
  <si>
    <t>二十一、其他支出</t>
  </si>
  <si>
    <t xml:space="preserve">    罚没收入</t>
  </si>
  <si>
    <t>二十二、债务付息支出</t>
  </si>
  <si>
    <t xml:space="preserve">    国有资本经营收入</t>
  </si>
  <si>
    <t>其中：地方政府一般债券付息支出</t>
  </si>
  <si>
    <t xml:space="preserve">    国有资源（资产）有偿使用收入</t>
  </si>
  <si>
    <t>二十三、债务发行费用支出</t>
  </si>
  <si>
    <t xml:space="preserve">    政府住房基金收入</t>
  </si>
  <si>
    <t xml:space="preserve">    其他收入</t>
  </si>
  <si>
    <t xml:space="preserve">    本年收入合计</t>
  </si>
  <si>
    <t>本年支出小计</t>
  </si>
  <si>
    <t>2016年度白河县本级一般公共预算收支总表</t>
  </si>
  <si>
    <t xml:space="preserve">（表二）                                                            </t>
  </si>
  <si>
    <t>本年收入合计</t>
  </si>
  <si>
    <t>2016年白河县一般公共预算收入执行情况比较表</t>
  </si>
  <si>
    <t xml:space="preserve">（表三）                                                                                                  </t>
  </si>
  <si>
    <t>项目</t>
  </si>
  <si>
    <t>2015年决算数</t>
  </si>
  <si>
    <t>2016年调整预算数</t>
  </si>
  <si>
    <t>2016年决算数</t>
  </si>
  <si>
    <t>决算数比调整预算</t>
  </si>
  <si>
    <t>决算数比上年决算</t>
  </si>
  <si>
    <t>±额</t>
  </si>
  <si>
    <t>占调整预算%</t>
  </si>
  <si>
    <t>±%</t>
  </si>
  <si>
    <t>小计</t>
  </si>
  <si>
    <t>2016年白河县一般公共预算支出执行情况比较表</t>
  </si>
  <si>
    <t xml:space="preserve">（表四）                                                                               </t>
  </si>
  <si>
    <t>决算数比上年</t>
  </si>
  <si>
    <t>一、一般公共服务</t>
  </si>
  <si>
    <t>二、国防与公共安全</t>
  </si>
  <si>
    <t>三、教育</t>
  </si>
  <si>
    <t>四、科学技术</t>
  </si>
  <si>
    <t>五、文化体育与传媒</t>
  </si>
  <si>
    <t>六、社会保障与就业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</si>
  <si>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</si>
  <si>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</si>
  <si>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</si>
  <si>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</si>
  <si>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</si>
  <si>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</si>
  <si>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</si>
  <si>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十四、金融监督等事务</t>
  </si>
  <si>
    <t>十五、地震灾后恢复重建支出</t>
  </si>
  <si>
    <t>十六、国土资源气象等事务</t>
  </si>
  <si>
    <t>十七、住房保障支出</t>
  </si>
  <si>
    <t>十八、粮油物资储备事务</t>
  </si>
  <si>
    <t>十九、债务付息支出</t>
  </si>
  <si>
    <t>二十、其他支出</t>
  </si>
  <si>
    <t>2016年白河县本级一般公共预算收入执行情况比较表</t>
  </si>
  <si>
    <t xml:space="preserve">（表五）                                                                                                  </t>
  </si>
  <si>
    <t>决算数比预算</t>
  </si>
  <si>
    <t>占预算%</t>
  </si>
  <si>
    <t>2016年白河县本级一般公共预算支出执行情况比较表</t>
  </si>
  <si>
    <t xml:space="preserve">（表六）                                                                             </t>
  </si>
  <si>
    <t xml:space="preserve">  单位：万元</t>
  </si>
  <si>
    <t>2016年白河县政府性基金收支执行情况比较表</t>
  </si>
  <si>
    <t xml:space="preserve">（表七）                                                                                                                       </t>
  </si>
  <si>
    <t>收入</t>
  </si>
  <si>
    <t>支出</t>
  </si>
  <si>
    <t>一、散装水泥专项资金收入</t>
  </si>
  <si>
    <t>一、教育</t>
  </si>
  <si>
    <t>二、新型墙体材料专项基金收入</t>
  </si>
  <si>
    <t>二、文化体育与传媒</t>
  </si>
  <si>
    <t>三、地方教育附加收入</t>
  </si>
  <si>
    <t>三、社会保障和就业</t>
  </si>
  <si>
    <t>四、育林基金收入</t>
  </si>
  <si>
    <t>四、城乡社区事务</t>
  </si>
  <si>
    <t>五、森林植被恢复费</t>
  </si>
  <si>
    <t>五、农林水事务</t>
  </si>
  <si>
    <t>六、政府住房基金收入</t>
  </si>
  <si>
    <t>六、交通运输</t>
  </si>
  <si>
    <t>七、城市公用事业附加收入</t>
  </si>
  <si>
    <t>七、资源勘探电力信息等事务</t>
  </si>
  <si>
    <t>八、国有土地收益基金收入</t>
  </si>
  <si>
    <t>八、商业服务业等事务</t>
  </si>
  <si>
    <t>九、国有土地使用权出让收入</t>
  </si>
  <si>
    <t>九、债务付息支出</t>
  </si>
  <si>
    <t>十、城市基础设施配套费收入</t>
  </si>
  <si>
    <t>十、其他支出</t>
  </si>
  <si>
    <t>十一、船舶港务费</t>
  </si>
  <si>
    <t>十二、农业土地开发资金收入</t>
  </si>
  <si>
    <t>十三、污水处理费收入</t>
  </si>
  <si>
    <t>十四、水土保持补偿费收入</t>
  </si>
  <si>
    <t>十五、其他政府性基金收入</t>
  </si>
  <si>
    <t>收入合计</t>
  </si>
  <si>
    <t>支出合计</t>
  </si>
  <si>
    <t>2016年县本级政府性基金收支执行情况比较表</t>
  </si>
  <si>
    <t xml:space="preserve">（表八）                                                                                                                             </t>
  </si>
  <si>
    <t>2016年全县社会保险基金收支预算执行情况表</t>
  </si>
  <si>
    <t xml:space="preserve">（表九）                                                                    </t>
  </si>
  <si>
    <t>预算数</t>
  </si>
  <si>
    <t>执行数</t>
  </si>
  <si>
    <t>执行数占预算%</t>
  </si>
  <si>
    <t>一、基本养老保险基金收入</t>
  </si>
  <si>
    <t>一、基本养老保险基金支出</t>
  </si>
  <si>
    <t>二、失业保险基金收入</t>
  </si>
  <si>
    <t>二、失业保险基金支出</t>
  </si>
  <si>
    <t>三、基本医疗保险基金收入</t>
  </si>
  <si>
    <t>三、基本医疗保险基金支出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</si>
  <si>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</si>
  <si>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</si>
  <si>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</si>
  <si>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</si>
  <si>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六、新型农村合作医疗基金收入</t>
  </si>
  <si>
    <t>六、新型农村合作医疗基金支出</t>
  </si>
  <si>
    <t>七、城镇居民基本医疗保险基金收入</t>
  </si>
  <si>
    <t>七、城镇居民基本医疗保险基金支出</t>
  </si>
  <si>
    <t>八、城乡居民基本养老保险基金收入</t>
  </si>
  <si>
    <t>八、城乡居民基本养老保险基金支出</t>
  </si>
  <si>
    <t>九、城乡居民医疗保险基金收入</t>
  </si>
  <si>
    <t>九、城乡居民医疗保险基金支出</t>
  </si>
  <si>
    <t>十、机关事业单位基本养老保险基金收入</t>
  </si>
  <si>
    <t>十、机关事业单位基本养老保险基金支出</t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</si>
</sst>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_ "/>
  </numFmts>
  <fonts count="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0" fontId="0" fillId="0" borderId="7" xfId="0" applyNumberFormat="1" applyBorder="1">
      <alignment vertical="center"/>
    </xf>
    <xf numFmtId="10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1" xfId="0" applyNumberFormat="1" applyBorder="1">
      <alignment vertical="center"/>
    </xf>
    <xf numFmtId="0" fontId="0" fillId="0" borderId="10" xfId="0" applyBorder="1">
      <alignment vertical="center"/>
    </xf>
    <xf numFmtId="10" fontId="0" fillId="0" borderId="1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0" fontId="3" fillId="0" borderId="6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0" fontId="3" fillId="0" borderId="10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0" fontId="3" fillId="0" borderId="8" xfId="0" applyNumberFormat="1" applyFont="1" applyBorder="1">
      <alignment vertical="center"/>
    </xf>
    <xf numFmtId="0" fontId="3" fillId="0" borderId="10" xfId="0" applyFont="1" applyBorder="1">
      <alignment vertical="center"/>
    </xf>
    <xf numFmtId="10" fontId="3" fillId="0" borderId="12" xfId="0" applyNumberFormat="1" applyFont="1" applyBorder="1">
      <alignment vertical="center"/>
    </xf>
    <xf numFmtId="0" fontId="0" fillId="0" borderId="14" xfId="0" applyBorder="1" applyAlignment="1">
      <alignment vertical="center"/>
    </xf>
    <xf numFmtId="177" fontId="0" fillId="0" borderId="6" xfId="0" applyNumberFormat="1" applyFont="1" applyBorder="1">
      <alignment vertical="center"/>
    </xf>
    <xf numFmtId="0" fontId="0" fillId="0" borderId="6" xfId="0" applyFon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10" xfId="0" applyNumberFormat="1" applyFont="1" applyBorder="1">
      <alignment vertical="center"/>
    </xf>
    <xf numFmtId="0" fontId="0" fillId="0" borderId="10" xfId="0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2" xfId="0" applyNumberFormat="1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ColWidth="9" defaultRowHeight="13.5"/>
  <cols>
    <col min="1" max="1" width="31.75" customWidth="1"/>
    <col min="2" max="2" width="15.625" customWidth="1"/>
    <col min="3" max="3" width="28.625" customWidth="1"/>
    <col min="4" max="4" width="15.625" customWidth="1"/>
  </cols>
  <sheetData>
    <row r="1" spans="1:4" ht="24.95" customHeight="1">
      <c r="A1" s="64" t="s">
        <v>0</v>
      </c>
      <c r="B1" s="65"/>
      <c r="C1" s="65"/>
      <c r="D1" s="65"/>
    </row>
    <row r="2" spans="1:4" ht="18" customHeight="1">
      <c r="A2" s="1" t="s">
        <v>1</v>
      </c>
      <c r="B2" s="1"/>
      <c r="C2" s="1"/>
      <c r="D2" s="44" t="s">
        <v>2</v>
      </c>
    </row>
    <row r="3" spans="1:4" ht="27" customHeight="1">
      <c r="A3" s="18" t="s">
        <v>3</v>
      </c>
      <c r="B3" s="19" t="s">
        <v>4</v>
      </c>
      <c r="C3" s="19" t="s">
        <v>3</v>
      </c>
      <c r="D3" s="27" t="s">
        <v>4</v>
      </c>
    </row>
    <row r="4" spans="1:4" ht="18" customHeight="1">
      <c r="A4" s="6" t="s">
        <v>5</v>
      </c>
      <c r="B4" s="47">
        <f>SUM(B5,B7:B21)</f>
        <v>5793</v>
      </c>
      <c r="C4" s="9" t="s">
        <v>6</v>
      </c>
      <c r="D4" s="62">
        <v>19216</v>
      </c>
    </row>
    <row r="5" spans="1:4" ht="18" customHeight="1">
      <c r="A5" s="6" t="s">
        <v>7</v>
      </c>
      <c r="B5" s="47">
        <v>1024</v>
      </c>
      <c r="C5" s="9" t="s">
        <v>8</v>
      </c>
      <c r="D5" s="62"/>
    </row>
    <row r="6" spans="1:4" ht="18" customHeight="1">
      <c r="A6" s="6" t="s">
        <v>9</v>
      </c>
      <c r="B6" s="47">
        <v>462</v>
      </c>
      <c r="C6" s="9" t="s">
        <v>10</v>
      </c>
      <c r="D6" s="62"/>
    </row>
    <row r="7" spans="1:4" ht="18" customHeight="1">
      <c r="A7" s="6" t="s">
        <v>11</v>
      </c>
      <c r="B7" s="47">
        <v>1039</v>
      </c>
      <c r="C7" s="9" t="s">
        <v>12</v>
      </c>
      <c r="D7" s="62">
        <v>7881</v>
      </c>
    </row>
    <row r="8" spans="1:4" ht="18" customHeight="1">
      <c r="A8" s="6" t="s">
        <v>13</v>
      </c>
      <c r="B8" s="47">
        <v>301</v>
      </c>
      <c r="C8" s="9" t="s">
        <v>14</v>
      </c>
      <c r="D8" s="62">
        <v>41940</v>
      </c>
    </row>
    <row r="9" spans="1:4" ht="18" customHeight="1">
      <c r="A9" s="6" t="s">
        <v>15</v>
      </c>
      <c r="B9" s="47"/>
      <c r="C9" s="9" t="s">
        <v>16</v>
      </c>
      <c r="D9" s="62">
        <v>618</v>
      </c>
    </row>
    <row r="10" spans="1:4" ht="18" customHeight="1">
      <c r="A10" s="6" t="s">
        <v>17</v>
      </c>
      <c r="B10" s="47">
        <v>109</v>
      </c>
      <c r="C10" s="9" t="s">
        <v>18</v>
      </c>
      <c r="D10" s="62">
        <v>1495</v>
      </c>
    </row>
    <row r="11" spans="1:4" ht="18" customHeight="1">
      <c r="A11" s="6" t="s">
        <v>19</v>
      </c>
      <c r="B11" s="47">
        <v>6</v>
      </c>
      <c r="C11" s="9" t="s">
        <v>20</v>
      </c>
      <c r="D11" s="62">
        <v>16288</v>
      </c>
    </row>
    <row r="12" spans="1:4" ht="18" customHeight="1">
      <c r="A12" s="6" t="s">
        <v>21</v>
      </c>
      <c r="B12" s="47">
        <v>267</v>
      </c>
      <c r="C12" s="9" t="s">
        <v>22</v>
      </c>
      <c r="D12" s="62">
        <v>20798</v>
      </c>
    </row>
    <row r="13" spans="1:4" ht="18" customHeight="1">
      <c r="A13" s="6" t="s">
        <v>23</v>
      </c>
      <c r="B13" s="47">
        <v>108</v>
      </c>
      <c r="C13" s="9" t="s">
        <v>24</v>
      </c>
      <c r="D13" s="62">
        <v>13832</v>
      </c>
    </row>
    <row r="14" spans="1:4" ht="18" customHeight="1">
      <c r="A14" s="6" t="s">
        <v>25</v>
      </c>
      <c r="B14" s="47">
        <v>113</v>
      </c>
      <c r="C14" s="9" t="s">
        <v>26</v>
      </c>
      <c r="D14" s="62">
        <v>4872</v>
      </c>
    </row>
    <row r="15" spans="1:4" ht="18" customHeight="1">
      <c r="A15" s="6" t="s">
        <v>27</v>
      </c>
      <c r="B15" s="47">
        <v>33</v>
      </c>
      <c r="C15" s="9" t="s">
        <v>28</v>
      </c>
      <c r="D15" s="62">
        <v>28167</v>
      </c>
    </row>
    <row r="16" spans="1:4" ht="18" customHeight="1">
      <c r="A16" s="6" t="s">
        <v>29</v>
      </c>
      <c r="B16" s="47">
        <v>341</v>
      </c>
      <c r="C16" s="9" t="s">
        <v>30</v>
      </c>
      <c r="D16" s="62">
        <v>1021</v>
      </c>
    </row>
    <row r="17" spans="1:4" ht="18" customHeight="1">
      <c r="A17" s="6" t="s">
        <v>31</v>
      </c>
      <c r="B17" s="47">
        <v>180</v>
      </c>
      <c r="C17" s="9" t="s">
        <v>32</v>
      </c>
      <c r="D17" s="62">
        <v>160</v>
      </c>
    </row>
    <row r="18" spans="1:4" ht="18" customHeight="1">
      <c r="A18" s="6" t="s">
        <v>33</v>
      </c>
      <c r="B18" s="47">
        <v>1117</v>
      </c>
      <c r="C18" s="9" t="s">
        <v>34</v>
      </c>
      <c r="D18" s="62">
        <v>217</v>
      </c>
    </row>
    <row r="19" spans="1:4" ht="18" customHeight="1">
      <c r="A19" s="6" t="s">
        <v>35</v>
      </c>
      <c r="B19" s="47">
        <v>935</v>
      </c>
      <c r="C19" s="9" t="s">
        <v>36</v>
      </c>
      <c r="D19" s="62"/>
    </row>
    <row r="20" spans="1:4" ht="18" customHeight="1">
      <c r="A20" s="6" t="s">
        <v>37</v>
      </c>
      <c r="B20" s="47">
        <v>220</v>
      </c>
      <c r="C20" s="9" t="s">
        <v>38</v>
      </c>
      <c r="D20" s="62"/>
    </row>
    <row r="21" spans="1:4" ht="18" customHeight="1">
      <c r="A21" s="6" t="s">
        <v>39</v>
      </c>
      <c r="B21" s="47"/>
      <c r="C21" s="9" t="s">
        <v>40</v>
      </c>
      <c r="D21" s="62">
        <v>1133</v>
      </c>
    </row>
    <row r="22" spans="1:4" ht="18" customHeight="1">
      <c r="A22" s="6" t="s">
        <v>41</v>
      </c>
      <c r="B22" s="47">
        <f>SUM(B23:B29)</f>
        <v>5815</v>
      </c>
      <c r="C22" s="9" t="s">
        <v>42</v>
      </c>
      <c r="D22" s="62">
        <v>8443</v>
      </c>
    </row>
    <row r="23" spans="1:4" ht="18" customHeight="1">
      <c r="A23" s="6" t="s">
        <v>43</v>
      </c>
      <c r="B23" s="47">
        <v>438</v>
      </c>
      <c r="C23" s="9" t="s">
        <v>44</v>
      </c>
      <c r="D23" s="62">
        <v>327</v>
      </c>
    </row>
    <row r="24" spans="1:4" ht="18" customHeight="1">
      <c r="A24" s="6" t="s">
        <v>45</v>
      </c>
      <c r="B24" s="47">
        <v>2098</v>
      </c>
      <c r="C24" s="9" t="s">
        <v>46</v>
      </c>
      <c r="D24" s="62"/>
    </row>
    <row r="25" spans="1:4" ht="18" customHeight="1">
      <c r="A25" s="6" t="s">
        <v>47</v>
      </c>
      <c r="B25" s="47">
        <v>840</v>
      </c>
      <c r="C25" s="9" t="s">
        <v>48</v>
      </c>
      <c r="D25" s="62">
        <v>1095</v>
      </c>
    </row>
    <row r="26" spans="1:4" ht="18" customHeight="1">
      <c r="A26" s="6" t="s">
        <v>49</v>
      </c>
      <c r="B26" s="47"/>
      <c r="C26" s="9" t="s">
        <v>50</v>
      </c>
      <c r="D26" s="62">
        <v>1095</v>
      </c>
    </row>
    <row r="27" spans="1:4" ht="18" customHeight="1">
      <c r="A27" s="6" t="s">
        <v>51</v>
      </c>
      <c r="B27" s="47">
        <v>2163</v>
      </c>
      <c r="C27" s="9" t="s">
        <v>52</v>
      </c>
      <c r="D27" s="62"/>
    </row>
    <row r="28" spans="1:4" ht="18" customHeight="1">
      <c r="A28" s="6" t="s">
        <v>53</v>
      </c>
      <c r="B28" s="47">
        <v>271</v>
      </c>
      <c r="C28" s="9"/>
      <c r="D28" s="62"/>
    </row>
    <row r="29" spans="1:4" ht="18" customHeight="1">
      <c r="A29" s="6" t="s">
        <v>54</v>
      </c>
      <c r="B29" s="47">
        <v>5</v>
      </c>
      <c r="C29" s="9"/>
      <c r="D29" s="62"/>
    </row>
    <row r="30" spans="1:4" ht="18" customHeight="1">
      <c r="A30" s="13" t="s">
        <v>55</v>
      </c>
      <c r="B30" s="51">
        <f>B4+B22</f>
        <v>11608</v>
      </c>
      <c r="C30" s="14" t="s">
        <v>56</v>
      </c>
      <c r="D30" s="63">
        <f>SUM(D4:D25,D27:D29)</f>
        <v>167503</v>
      </c>
    </row>
  </sheetData>
  <mergeCells count="1">
    <mergeCell ref="A1:D1"/>
  </mergeCells>
  <phoneticPr fontId="5" type="noConversion"/>
  <pageMargins left="0.47222222222222199" right="0.118055555555556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24" sqref="A24"/>
    </sheetView>
  </sheetViews>
  <sheetFormatPr defaultColWidth="9" defaultRowHeight="13.5"/>
  <cols>
    <col min="1" max="1" width="30.625" customWidth="1"/>
    <col min="2" max="2" width="15.625" customWidth="1"/>
    <col min="3" max="3" width="30.625" customWidth="1"/>
    <col min="4" max="4" width="15.625" customWidth="1"/>
  </cols>
  <sheetData>
    <row r="1" spans="1:4" ht="25.5">
      <c r="A1" s="64" t="s">
        <v>57</v>
      </c>
      <c r="B1" s="65"/>
      <c r="C1" s="65"/>
      <c r="D1" s="65"/>
    </row>
    <row r="2" spans="1:4">
      <c r="A2" s="33" t="s">
        <v>58</v>
      </c>
      <c r="B2" s="33"/>
      <c r="C2" s="33"/>
      <c r="D2" s="58" t="s">
        <v>2</v>
      </c>
    </row>
    <row r="3" spans="1:4" ht="33.950000000000003" customHeight="1">
      <c r="A3" s="59" t="s">
        <v>3</v>
      </c>
      <c r="B3" s="60" t="s">
        <v>4</v>
      </c>
      <c r="C3" s="60" t="s">
        <v>3</v>
      </c>
      <c r="D3" s="61" t="s">
        <v>4</v>
      </c>
    </row>
    <row r="4" spans="1:4" ht="18" customHeight="1">
      <c r="A4" s="6" t="s">
        <v>5</v>
      </c>
      <c r="B4" s="47">
        <f>SUM(B5,B7:B21)</f>
        <v>5793</v>
      </c>
      <c r="C4" s="9" t="s">
        <v>6</v>
      </c>
      <c r="D4" s="62">
        <f>19216-4057</f>
        <v>15159</v>
      </c>
    </row>
    <row r="5" spans="1:4" ht="18" customHeight="1">
      <c r="A5" s="6" t="s">
        <v>7</v>
      </c>
      <c r="B5" s="47">
        <v>1024</v>
      </c>
      <c r="C5" s="9" t="s">
        <v>8</v>
      </c>
      <c r="D5" s="62"/>
    </row>
    <row r="6" spans="1:4" ht="18" customHeight="1">
      <c r="A6" s="6" t="s">
        <v>9</v>
      </c>
      <c r="B6" s="47">
        <v>462</v>
      </c>
      <c r="C6" s="9" t="s">
        <v>10</v>
      </c>
      <c r="D6" s="62"/>
    </row>
    <row r="7" spans="1:4" ht="18" customHeight="1">
      <c r="A7" s="6" t="s">
        <v>11</v>
      </c>
      <c r="B7" s="47">
        <v>1039</v>
      </c>
      <c r="C7" s="9" t="s">
        <v>12</v>
      </c>
      <c r="D7" s="62">
        <v>7881</v>
      </c>
    </row>
    <row r="8" spans="1:4" ht="18" customHeight="1">
      <c r="A8" s="6" t="s">
        <v>13</v>
      </c>
      <c r="B8" s="47">
        <v>301</v>
      </c>
      <c r="C8" s="9" t="s">
        <v>14</v>
      </c>
      <c r="D8" s="62">
        <v>41940</v>
      </c>
    </row>
    <row r="9" spans="1:4" ht="18" customHeight="1">
      <c r="A9" s="6" t="s">
        <v>15</v>
      </c>
      <c r="B9" s="47"/>
      <c r="C9" s="9" t="s">
        <v>16</v>
      </c>
      <c r="D9" s="62">
        <v>618</v>
      </c>
    </row>
    <row r="10" spans="1:4" ht="18" customHeight="1">
      <c r="A10" s="6" t="s">
        <v>17</v>
      </c>
      <c r="B10" s="47">
        <v>109</v>
      </c>
      <c r="C10" s="9" t="s">
        <v>18</v>
      </c>
      <c r="D10" s="62">
        <f>1495-157</f>
        <v>1338</v>
      </c>
    </row>
    <row r="11" spans="1:4" ht="18" customHeight="1">
      <c r="A11" s="6" t="s">
        <v>19</v>
      </c>
      <c r="B11" s="47">
        <v>6</v>
      </c>
      <c r="C11" s="9" t="s">
        <v>20</v>
      </c>
      <c r="D11" s="62">
        <f>16288-913</f>
        <v>15375</v>
      </c>
    </row>
    <row r="12" spans="1:4" ht="18" customHeight="1">
      <c r="A12" s="6" t="s">
        <v>21</v>
      </c>
      <c r="B12" s="47">
        <v>267</v>
      </c>
      <c r="C12" s="9" t="s">
        <v>22</v>
      </c>
      <c r="D12" s="62">
        <f>20798-815</f>
        <v>19983</v>
      </c>
    </row>
    <row r="13" spans="1:4" ht="18" customHeight="1">
      <c r="A13" s="6" t="s">
        <v>23</v>
      </c>
      <c r="B13" s="47">
        <v>108</v>
      </c>
      <c r="C13" s="9" t="s">
        <v>24</v>
      </c>
      <c r="D13" s="62">
        <f>13832-167</f>
        <v>13665</v>
      </c>
    </row>
    <row r="14" spans="1:4" ht="18" customHeight="1">
      <c r="A14" s="6" t="s">
        <v>25</v>
      </c>
      <c r="B14" s="47">
        <v>113</v>
      </c>
      <c r="C14" s="9" t="s">
        <v>26</v>
      </c>
      <c r="D14" s="62">
        <f>4872-899</f>
        <v>3973</v>
      </c>
    </row>
    <row r="15" spans="1:4" ht="18" customHeight="1">
      <c r="A15" s="6" t="s">
        <v>27</v>
      </c>
      <c r="B15" s="47">
        <v>33</v>
      </c>
      <c r="C15" s="9" t="s">
        <v>28</v>
      </c>
      <c r="D15" s="62">
        <f>28167-5980</f>
        <v>22187</v>
      </c>
    </row>
    <row r="16" spans="1:4" ht="18" customHeight="1">
      <c r="A16" s="6" t="s">
        <v>29</v>
      </c>
      <c r="B16" s="47">
        <v>341</v>
      </c>
      <c r="C16" s="9" t="s">
        <v>30</v>
      </c>
      <c r="D16" s="62">
        <v>1021</v>
      </c>
    </row>
    <row r="17" spans="1:4" ht="18" customHeight="1">
      <c r="A17" s="6" t="s">
        <v>31</v>
      </c>
      <c r="B17" s="47">
        <v>180</v>
      </c>
      <c r="C17" s="9" t="s">
        <v>32</v>
      </c>
      <c r="D17" s="62">
        <v>160</v>
      </c>
    </row>
    <row r="18" spans="1:4" ht="18" customHeight="1">
      <c r="A18" s="6" t="s">
        <v>33</v>
      </c>
      <c r="B18" s="47">
        <v>1117</v>
      </c>
      <c r="C18" s="9" t="s">
        <v>34</v>
      </c>
      <c r="D18" s="62">
        <v>217</v>
      </c>
    </row>
    <row r="19" spans="1:4" ht="18" customHeight="1">
      <c r="A19" s="6" t="s">
        <v>35</v>
      </c>
      <c r="B19" s="47">
        <v>935</v>
      </c>
      <c r="C19" s="9" t="s">
        <v>36</v>
      </c>
      <c r="D19" s="62"/>
    </row>
    <row r="20" spans="1:4" ht="18" customHeight="1">
      <c r="A20" s="6" t="s">
        <v>37</v>
      </c>
      <c r="B20" s="47">
        <v>220</v>
      </c>
      <c r="C20" s="9" t="s">
        <v>38</v>
      </c>
      <c r="D20" s="62"/>
    </row>
    <row r="21" spans="1:4" ht="18" customHeight="1">
      <c r="A21" s="6" t="s">
        <v>39</v>
      </c>
      <c r="B21" s="47"/>
      <c r="C21" s="9" t="s">
        <v>40</v>
      </c>
      <c r="D21" s="62">
        <f>1133-5</f>
        <v>1128</v>
      </c>
    </row>
    <row r="22" spans="1:4" ht="18" customHeight="1">
      <c r="A22" s="6" t="s">
        <v>41</v>
      </c>
      <c r="B22" s="47">
        <f>SUM(B23:B29)</f>
        <v>5815</v>
      </c>
      <c r="C22" s="9" t="s">
        <v>42</v>
      </c>
      <c r="D22" s="62">
        <f>8443-3</f>
        <v>8440</v>
      </c>
    </row>
    <row r="23" spans="1:4" ht="18" customHeight="1">
      <c r="A23" s="6" t="s">
        <v>43</v>
      </c>
      <c r="B23" s="47">
        <v>438</v>
      </c>
      <c r="C23" s="9" t="s">
        <v>44</v>
      </c>
      <c r="D23" s="62">
        <v>327</v>
      </c>
    </row>
    <row r="24" spans="1:4" ht="18" customHeight="1">
      <c r="A24" s="6" t="s">
        <v>45</v>
      </c>
      <c r="B24" s="47">
        <v>2098</v>
      </c>
      <c r="C24" s="9" t="s">
        <v>46</v>
      </c>
      <c r="D24" s="62"/>
    </row>
    <row r="25" spans="1:4" ht="18" customHeight="1">
      <c r="A25" s="6" t="s">
        <v>47</v>
      </c>
      <c r="B25" s="47">
        <v>840</v>
      </c>
      <c r="C25" s="9" t="s">
        <v>48</v>
      </c>
      <c r="D25" s="62">
        <v>1095</v>
      </c>
    </row>
    <row r="26" spans="1:4" ht="18" customHeight="1">
      <c r="A26" s="6" t="s">
        <v>49</v>
      </c>
      <c r="B26" s="47"/>
      <c r="C26" s="9" t="s">
        <v>50</v>
      </c>
      <c r="D26" s="62">
        <v>1095</v>
      </c>
    </row>
    <row r="27" spans="1:4" ht="18" customHeight="1">
      <c r="A27" s="6" t="s">
        <v>51</v>
      </c>
      <c r="B27" s="47">
        <v>2163</v>
      </c>
      <c r="C27" s="9" t="s">
        <v>52</v>
      </c>
      <c r="D27" s="62"/>
    </row>
    <row r="28" spans="1:4" ht="18" customHeight="1">
      <c r="A28" s="6" t="s">
        <v>53</v>
      </c>
      <c r="B28" s="47">
        <v>271</v>
      </c>
      <c r="C28" s="9"/>
      <c r="D28" s="62"/>
    </row>
    <row r="29" spans="1:4" ht="18" customHeight="1">
      <c r="A29" s="6" t="s">
        <v>54</v>
      </c>
      <c r="B29" s="47">
        <v>5</v>
      </c>
      <c r="C29" s="9"/>
      <c r="D29" s="62"/>
    </row>
    <row r="30" spans="1:4" ht="18" customHeight="1">
      <c r="A30" s="13" t="s">
        <v>59</v>
      </c>
      <c r="B30" s="51">
        <f>B4+B22</f>
        <v>11608</v>
      </c>
      <c r="C30" s="14" t="s">
        <v>56</v>
      </c>
      <c r="D30" s="63">
        <f>SUM(D4:D25,D27:D29)</f>
        <v>154507</v>
      </c>
    </row>
  </sheetData>
  <mergeCells count="1">
    <mergeCell ref="A1:D1"/>
  </mergeCells>
  <phoneticPr fontId="5" type="noConversion"/>
  <pageMargins left="0.51180555555555596" right="7.7777777777777807E-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F9" sqref="F9"/>
    </sheetView>
  </sheetViews>
  <sheetFormatPr defaultColWidth="9" defaultRowHeight="13.5"/>
  <cols>
    <col min="1" max="1" width="32.5" customWidth="1"/>
    <col min="2" max="2" width="8.75" customWidth="1"/>
    <col min="3" max="3" width="8.875" customWidth="1"/>
    <col min="4" max="4" width="8.75" customWidth="1"/>
    <col min="5" max="5" width="8.5" customWidth="1"/>
    <col min="6" max="6" width="7.875" customWidth="1"/>
    <col min="7" max="8" width="8.625" customWidth="1"/>
  </cols>
  <sheetData>
    <row r="1" spans="1:8" ht="25.5">
      <c r="A1" s="64" t="s">
        <v>60</v>
      </c>
      <c r="B1" s="64"/>
      <c r="C1" s="64"/>
      <c r="D1" s="64"/>
      <c r="E1" s="64"/>
      <c r="F1" s="64"/>
      <c r="G1" s="64"/>
      <c r="H1" s="64"/>
    </row>
    <row r="2" spans="1:8">
      <c r="A2" s="54" t="s">
        <v>61</v>
      </c>
      <c r="B2" s="42"/>
      <c r="D2" s="42"/>
      <c r="E2" s="42"/>
      <c r="F2" s="43"/>
      <c r="G2" s="66" t="s">
        <v>2</v>
      </c>
      <c r="H2" s="66"/>
    </row>
    <row r="3" spans="1:8" ht="21.95" customHeight="1">
      <c r="A3" s="69" t="s">
        <v>62</v>
      </c>
      <c r="B3" s="71" t="s">
        <v>63</v>
      </c>
      <c r="C3" s="73" t="s">
        <v>64</v>
      </c>
      <c r="D3" s="71" t="s">
        <v>65</v>
      </c>
      <c r="E3" s="67" t="s">
        <v>66</v>
      </c>
      <c r="F3" s="67"/>
      <c r="G3" s="67" t="s">
        <v>67</v>
      </c>
      <c r="H3" s="68"/>
    </row>
    <row r="4" spans="1:8" ht="32.1" customHeight="1">
      <c r="A4" s="70"/>
      <c r="B4" s="72"/>
      <c r="C4" s="72"/>
      <c r="D4" s="72"/>
      <c r="E4" s="7" t="s">
        <v>68</v>
      </c>
      <c r="F4" s="45" t="s">
        <v>69</v>
      </c>
      <c r="G4" s="7" t="s">
        <v>68</v>
      </c>
      <c r="H4" s="46" t="s">
        <v>70</v>
      </c>
    </row>
    <row r="5" spans="1:8" ht="20.100000000000001" customHeight="1">
      <c r="A5" s="6" t="s">
        <v>5</v>
      </c>
      <c r="B5" s="47">
        <f>SUM(B6:B19)</f>
        <v>7135</v>
      </c>
      <c r="C5" s="47">
        <f>SUM(C6:C19)</f>
        <v>6000</v>
      </c>
      <c r="D5" s="47">
        <f>SUM(D6:D19)</f>
        <v>5793</v>
      </c>
      <c r="E5" s="9">
        <f t="shared" ref="E5:E27" si="0">D5-C5</f>
        <v>-207</v>
      </c>
      <c r="F5" s="48">
        <f t="shared" ref="F5:F27" si="1">D5/C5</f>
        <v>0.96550000000000002</v>
      </c>
      <c r="G5" s="9">
        <f t="shared" ref="G5:G27" si="2">D5-B5</f>
        <v>-1342</v>
      </c>
      <c r="H5" s="49">
        <f t="shared" ref="H5:H24" si="3">(D5/B5)-1</f>
        <v>-0.18808689558514399</v>
      </c>
    </row>
    <row r="6" spans="1:8" ht="20.100000000000001" customHeight="1">
      <c r="A6" s="6" t="s">
        <v>7</v>
      </c>
      <c r="B6" s="47">
        <v>534</v>
      </c>
      <c r="C6" s="47">
        <v>1200</v>
      </c>
      <c r="D6" s="47">
        <v>1024</v>
      </c>
      <c r="E6" s="9">
        <f t="shared" si="0"/>
        <v>-176</v>
      </c>
      <c r="F6" s="48">
        <f t="shared" si="1"/>
        <v>0.85333333333333306</v>
      </c>
      <c r="G6" s="9">
        <f t="shared" si="2"/>
        <v>490</v>
      </c>
      <c r="H6" s="49">
        <f t="shared" si="3"/>
        <v>0.917602996254682</v>
      </c>
    </row>
    <row r="7" spans="1:8" ht="20.100000000000001" customHeight="1">
      <c r="A7" s="6" t="s">
        <v>11</v>
      </c>
      <c r="B7" s="47">
        <v>3060</v>
      </c>
      <c r="C7" s="47">
        <v>1000</v>
      </c>
      <c r="D7" s="47">
        <v>1039</v>
      </c>
      <c r="E7" s="9">
        <f t="shared" si="0"/>
        <v>39</v>
      </c>
      <c r="F7" s="48">
        <f t="shared" si="1"/>
        <v>1.0389999999999999</v>
      </c>
      <c r="G7" s="9">
        <f t="shared" si="2"/>
        <v>-2021</v>
      </c>
      <c r="H7" s="49">
        <f t="shared" si="3"/>
        <v>-0.66045751633986904</v>
      </c>
    </row>
    <row r="8" spans="1:8" ht="20.100000000000001" customHeight="1">
      <c r="A8" s="6" t="s">
        <v>13</v>
      </c>
      <c r="B8" s="47">
        <v>347</v>
      </c>
      <c r="C8" s="47">
        <v>311</v>
      </c>
      <c r="D8" s="47">
        <v>301</v>
      </c>
      <c r="E8" s="9">
        <f t="shared" si="0"/>
        <v>-10</v>
      </c>
      <c r="F8" s="48">
        <f t="shared" si="1"/>
        <v>0.96784565916398702</v>
      </c>
      <c r="G8" s="9">
        <f t="shared" si="2"/>
        <v>-46</v>
      </c>
      <c r="H8" s="49">
        <f t="shared" si="3"/>
        <v>-0.13256484149855899</v>
      </c>
    </row>
    <row r="9" spans="1:8" ht="20.100000000000001" customHeight="1">
      <c r="A9" s="6" t="s">
        <v>17</v>
      </c>
      <c r="B9" s="47">
        <v>91</v>
      </c>
      <c r="C9" s="47">
        <v>110</v>
      </c>
      <c r="D9" s="47">
        <v>109</v>
      </c>
      <c r="E9" s="9">
        <f t="shared" si="0"/>
        <v>-1</v>
      </c>
      <c r="F9" s="48">
        <f t="shared" si="1"/>
        <v>0.99090909090909096</v>
      </c>
      <c r="G9" s="9">
        <f t="shared" si="2"/>
        <v>18</v>
      </c>
      <c r="H9" s="49">
        <f t="shared" si="3"/>
        <v>0.19780219780219799</v>
      </c>
    </row>
    <row r="10" spans="1:8" ht="20.100000000000001" customHeight="1">
      <c r="A10" s="6" t="s">
        <v>19</v>
      </c>
      <c r="B10" s="47">
        <v>7</v>
      </c>
      <c r="C10" s="47">
        <v>6</v>
      </c>
      <c r="D10" s="47">
        <v>6</v>
      </c>
      <c r="E10" s="9">
        <f t="shared" si="0"/>
        <v>0</v>
      </c>
      <c r="F10" s="48">
        <f t="shared" si="1"/>
        <v>1</v>
      </c>
      <c r="G10" s="9">
        <f t="shared" si="2"/>
        <v>-1</v>
      </c>
      <c r="H10" s="49">
        <f t="shared" si="3"/>
        <v>-0.14285714285714299</v>
      </c>
    </row>
    <row r="11" spans="1:8" ht="20.100000000000001" customHeight="1">
      <c r="A11" s="6" t="s">
        <v>21</v>
      </c>
      <c r="B11" s="47">
        <v>343</v>
      </c>
      <c r="C11" s="47">
        <v>321</v>
      </c>
      <c r="D11" s="47">
        <v>267</v>
      </c>
      <c r="E11" s="9">
        <f t="shared" si="0"/>
        <v>-54</v>
      </c>
      <c r="F11" s="48">
        <f t="shared" si="1"/>
        <v>0.83177570093457898</v>
      </c>
      <c r="G11" s="9">
        <f t="shared" si="2"/>
        <v>-76</v>
      </c>
      <c r="H11" s="49">
        <f t="shared" si="3"/>
        <v>-0.22157434402332399</v>
      </c>
    </row>
    <row r="12" spans="1:8" ht="20.100000000000001" customHeight="1">
      <c r="A12" s="6" t="s">
        <v>23</v>
      </c>
      <c r="B12" s="47">
        <v>149</v>
      </c>
      <c r="C12" s="47">
        <v>105</v>
      </c>
      <c r="D12" s="47">
        <v>108</v>
      </c>
      <c r="E12" s="9">
        <f t="shared" si="0"/>
        <v>3</v>
      </c>
      <c r="F12" s="48">
        <f t="shared" si="1"/>
        <v>1.02857142857143</v>
      </c>
      <c r="G12" s="9">
        <f t="shared" si="2"/>
        <v>-41</v>
      </c>
      <c r="H12" s="49">
        <f t="shared" si="3"/>
        <v>-0.27516778523489899</v>
      </c>
    </row>
    <row r="13" spans="1:8" ht="20.100000000000001" customHeight="1">
      <c r="A13" s="6" t="s">
        <v>25</v>
      </c>
      <c r="B13" s="47">
        <v>126</v>
      </c>
      <c r="C13" s="47">
        <v>103</v>
      </c>
      <c r="D13" s="47">
        <v>113</v>
      </c>
      <c r="E13" s="9">
        <f t="shared" si="0"/>
        <v>10</v>
      </c>
      <c r="F13" s="48">
        <f t="shared" si="1"/>
        <v>1.09708737864078</v>
      </c>
      <c r="G13" s="9">
        <f t="shared" si="2"/>
        <v>-13</v>
      </c>
      <c r="H13" s="49">
        <f t="shared" si="3"/>
        <v>-0.103174603174603</v>
      </c>
    </row>
    <row r="14" spans="1:8" ht="20.100000000000001" customHeight="1">
      <c r="A14" s="6" t="s">
        <v>27</v>
      </c>
      <c r="B14" s="47">
        <v>85</v>
      </c>
      <c r="C14" s="47">
        <v>20</v>
      </c>
      <c r="D14" s="47">
        <v>33</v>
      </c>
      <c r="E14" s="9">
        <f t="shared" si="0"/>
        <v>13</v>
      </c>
      <c r="F14" s="48">
        <f t="shared" si="1"/>
        <v>1.65</v>
      </c>
      <c r="G14" s="9">
        <f t="shared" si="2"/>
        <v>-52</v>
      </c>
      <c r="H14" s="49">
        <f t="shared" si="3"/>
        <v>-0.61176470588235299</v>
      </c>
    </row>
    <row r="15" spans="1:8" ht="20.100000000000001" customHeight="1">
      <c r="A15" s="6" t="s">
        <v>29</v>
      </c>
      <c r="B15" s="47">
        <v>651</v>
      </c>
      <c r="C15" s="47">
        <v>334</v>
      </c>
      <c r="D15" s="47">
        <v>341</v>
      </c>
      <c r="E15" s="9">
        <f t="shared" si="0"/>
        <v>7</v>
      </c>
      <c r="F15" s="48">
        <f t="shared" si="1"/>
        <v>1.02095808383234</v>
      </c>
      <c r="G15" s="9">
        <f t="shared" si="2"/>
        <v>-310</v>
      </c>
      <c r="H15" s="49">
        <f t="shared" si="3"/>
        <v>-0.476190476190476</v>
      </c>
    </row>
    <row r="16" spans="1:8" ht="20.100000000000001" customHeight="1">
      <c r="A16" s="6" t="s">
        <v>31</v>
      </c>
      <c r="B16" s="47">
        <v>97</v>
      </c>
      <c r="C16" s="47">
        <v>200</v>
      </c>
      <c r="D16" s="47">
        <v>180</v>
      </c>
      <c r="E16" s="9">
        <f t="shared" si="0"/>
        <v>-20</v>
      </c>
      <c r="F16" s="48">
        <f t="shared" si="1"/>
        <v>0.9</v>
      </c>
      <c r="G16" s="9">
        <f t="shared" si="2"/>
        <v>83</v>
      </c>
      <c r="H16" s="49">
        <f t="shared" si="3"/>
        <v>0.85567010309278402</v>
      </c>
    </row>
    <row r="17" spans="1:8" ht="20.100000000000001" customHeight="1">
      <c r="A17" s="6" t="s">
        <v>33</v>
      </c>
      <c r="B17" s="47">
        <v>581</v>
      </c>
      <c r="C17" s="47">
        <v>1100</v>
      </c>
      <c r="D17" s="47">
        <v>1117</v>
      </c>
      <c r="E17" s="9">
        <f t="shared" si="0"/>
        <v>17</v>
      </c>
      <c r="F17" s="48">
        <f t="shared" si="1"/>
        <v>1.0154545454545501</v>
      </c>
      <c r="G17" s="9">
        <f t="shared" si="2"/>
        <v>536</v>
      </c>
      <c r="H17" s="49">
        <f t="shared" si="3"/>
        <v>0.92254733218588603</v>
      </c>
    </row>
    <row r="18" spans="1:8" ht="20.100000000000001" customHeight="1">
      <c r="A18" s="6" t="s">
        <v>35</v>
      </c>
      <c r="B18" s="47">
        <v>780</v>
      </c>
      <c r="C18" s="47">
        <v>950</v>
      </c>
      <c r="D18" s="47">
        <v>935</v>
      </c>
      <c r="E18" s="9">
        <f t="shared" si="0"/>
        <v>-15</v>
      </c>
      <c r="F18" s="48">
        <f t="shared" si="1"/>
        <v>0.98421052631578898</v>
      </c>
      <c r="G18" s="9">
        <f t="shared" si="2"/>
        <v>155</v>
      </c>
      <c r="H18" s="49">
        <f t="shared" si="3"/>
        <v>0.19871794871794901</v>
      </c>
    </row>
    <row r="19" spans="1:8" ht="20.100000000000001" customHeight="1">
      <c r="A19" s="6" t="s">
        <v>37</v>
      </c>
      <c r="B19" s="47">
        <v>284</v>
      </c>
      <c r="C19" s="47">
        <v>240</v>
      </c>
      <c r="D19" s="47">
        <v>220</v>
      </c>
      <c r="E19" s="9">
        <f t="shared" si="0"/>
        <v>-20</v>
      </c>
      <c r="F19" s="48">
        <f t="shared" si="1"/>
        <v>0.91666666666666696</v>
      </c>
      <c r="G19" s="9">
        <f t="shared" si="2"/>
        <v>-64</v>
      </c>
      <c r="H19" s="49">
        <f t="shared" si="3"/>
        <v>-0.22535211267605601</v>
      </c>
    </row>
    <row r="20" spans="1:8" ht="20.100000000000001" customHeight="1">
      <c r="A20" s="6" t="s">
        <v>41</v>
      </c>
      <c r="B20" s="47">
        <f>SUM(B21:B26)</f>
        <v>6511</v>
      </c>
      <c r="C20" s="47">
        <f>SUM(C21:C26)</f>
        <v>5600</v>
      </c>
      <c r="D20" s="47">
        <f>SUM(D21:D26)</f>
        <v>5815</v>
      </c>
      <c r="E20" s="9">
        <f t="shared" si="0"/>
        <v>215</v>
      </c>
      <c r="F20" s="48">
        <f t="shared" si="1"/>
        <v>1.03839285714286</v>
      </c>
      <c r="G20" s="9">
        <f t="shared" si="2"/>
        <v>-696</v>
      </c>
      <c r="H20" s="49">
        <f t="shared" si="3"/>
        <v>-0.10689602211641799</v>
      </c>
    </row>
    <row r="21" spans="1:8" ht="20.100000000000001" customHeight="1">
      <c r="A21" s="6" t="s">
        <v>43</v>
      </c>
      <c r="B21" s="47">
        <v>446</v>
      </c>
      <c r="C21" s="47">
        <v>410</v>
      </c>
      <c r="D21" s="47">
        <v>438</v>
      </c>
      <c r="E21" s="9">
        <f t="shared" si="0"/>
        <v>28</v>
      </c>
      <c r="F21" s="48">
        <f t="shared" si="1"/>
        <v>1.06829268292683</v>
      </c>
      <c r="G21" s="9">
        <f t="shared" si="2"/>
        <v>-8</v>
      </c>
      <c r="H21" s="49">
        <f t="shared" si="3"/>
        <v>-1.7937219730941801E-2</v>
      </c>
    </row>
    <row r="22" spans="1:8" ht="20.100000000000001" customHeight="1">
      <c r="A22" s="6" t="s">
        <v>45</v>
      </c>
      <c r="B22" s="47">
        <v>1628</v>
      </c>
      <c r="C22" s="47">
        <v>2010</v>
      </c>
      <c r="D22" s="47">
        <v>2098</v>
      </c>
      <c r="E22" s="9">
        <f t="shared" si="0"/>
        <v>88</v>
      </c>
      <c r="F22" s="48">
        <f t="shared" si="1"/>
        <v>1.04378109452736</v>
      </c>
      <c r="G22" s="9">
        <f t="shared" si="2"/>
        <v>470</v>
      </c>
      <c r="H22" s="49">
        <f t="shared" si="3"/>
        <v>0.288697788697789</v>
      </c>
    </row>
    <row r="23" spans="1:8" ht="20.100000000000001" customHeight="1">
      <c r="A23" s="6" t="s">
        <v>47</v>
      </c>
      <c r="B23" s="47">
        <v>1278</v>
      </c>
      <c r="C23" s="47">
        <v>750</v>
      </c>
      <c r="D23" s="47">
        <v>840</v>
      </c>
      <c r="E23" s="9">
        <f t="shared" si="0"/>
        <v>90</v>
      </c>
      <c r="F23" s="48">
        <f t="shared" si="1"/>
        <v>1.1200000000000001</v>
      </c>
      <c r="G23" s="9">
        <f t="shared" si="2"/>
        <v>-438</v>
      </c>
      <c r="H23" s="49">
        <f t="shared" si="3"/>
        <v>-0.34272300469483602</v>
      </c>
    </row>
    <row r="24" spans="1:8" ht="20.100000000000001" customHeight="1">
      <c r="A24" s="6" t="s">
        <v>51</v>
      </c>
      <c r="B24" s="47">
        <v>3125</v>
      </c>
      <c r="C24" s="47">
        <v>2100</v>
      </c>
      <c r="D24" s="47">
        <v>2163</v>
      </c>
      <c r="E24" s="9">
        <f t="shared" si="0"/>
        <v>63</v>
      </c>
      <c r="F24" s="48">
        <f t="shared" si="1"/>
        <v>1.03</v>
      </c>
      <c r="G24" s="9">
        <f t="shared" si="2"/>
        <v>-962</v>
      </c>
      <c r="H24" s="49">
        <f t="shared" si="3"/>
        <v>-0.30784</v>
      </c>
    </row>
    <row r="25" spans="1:8" ht="20.100000000000001" customHeight="1">
      <c r="A25" s="6" t="s">
        <v>53</v>
      </c>
      <c r="B25" s="47"/>
      <c r="C25" s="47">
        <v>300</v>
      </c>
      <c r="D25" s="47">
        <v>271</v>
      </c>
      <c r="E25" s="9">
        <f t="shared" si="0"/>
        <v>-29</v>
      </c>
      <c r="F25" s="48">
        <f t="shared" si="1"/>
        <v>0.90333333333333299</v>
      </c>
      <c r="G25" s="9">
        <f t="shared" si="2"/>
        <v>271</v>
      </c>
      <c r="H25" s="49"/>
    </row>
    <row r="26" spans="1:8" ht="20.100000000000001" customHeight="1">
      <c r="A26" s="6" t="s">
        <v>54</v>
      </c>
      <c r="B26" s="47">
        <v>34</v>
      </c>
      <c r="C26" s="47">
        <v>30</v>
      </c>
      <c r="D26" s="47">
        <v>5</v>
      </c>
      <c r="E26" s="9">
        <f t="shared" si="0"/>
        <v>-25</v>
      </c>
      <c r="F26" s="48">
        <f t="shared" si="1"/>
        <v>0.16666666666666699</v>
      </c>
      <c r="G26" s="9">
        <f t="shared" si="2"/>
        <v>-29</v>
      </c>
      <c r="H26" s="49">
        <f>(D26/B26)-1</f>
        <v>-0.85294117647058798</v>
      </c>
    </row>
    <row r="27" spans="1:8" ht="20.100000000000001" customHeight="1">
      <c r="A27" s="13" t="s">
        <v>71</v>
      </c>
      <c r="B27" s="51">
        <f>B5+B20</f>
        <v>13646</v>
      </c>
      <c r="C27" s="51">
        <f>C5+C20</f>
        <v>11600</v>
      </c>
      <c r="D27" s="51">
        <f>D5+D20</f>
        <v>11608</v>
      </c>
      <c r="E27" s="16">
        <f t="shared" si="0"/>
        <v>8</v>
      </c>
      <c r="F27" s="52">
        <f t="shared" si="1"/>
        <v>1.00068965517241</v>
      </c>
      <c r="G27" s="16">
        <f t="shared" si="2"/>
        <v>-2038</v>
      </c>
      <c r="H27" s="53">
        <f>(D27/B27)-1</f>
        <v>-0.149347794225414</v>
      </c>
    </row>
  </sheetData>
  <mergeCells count="8">
    <mergeCell ref="A1:H1"/>
    <mergeCell ref="G2:H2"/>
    <mergeCell ref="E3:F3"/>
    <mergeCell ref="G3:H3"/>
    <mergeCell ref="A3:A4"/>
    <mergeCell ref="B3:B4"/>
    <mergeCell ref="C3:C4"/>
    <mergeCell ref="D3:D4"/>
  </mergeCells>
  <phoneticPr fontId="5" type="noConversion"/>
  <pageMargins left="0.43263888888888902" right="0.11805555555555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:H25"/>
    </sheetView>
  </sheetViews>
  <sheetFormatPr defaultColWidth="9" defaultRowHeight="13.5"/>
  <cols>
    <col min="1" max="1" width="28.125" customWidth="1"/>
    <col min="2" max="2" width="9.875" customWidth="1"/>
    <col min="3" max="3" width="10.875" customWidth="1"/>
    <col min="4" max="4" width="9.875" customWidth="1"/>
    <col min="5" max="5" width="8.5" customWidth="1"/>
    <col min="6" max="6" width="7.875" customWidth="1"/>
    <col min="7" max="8" width="9" customWidth="1"/>
  </cols>
  <sheetData>
    <row r="1" spans="1:8" ht="32.1" customHeight="1">
      <c r="A1" s="64" t="s">
        <v>72</v>
      </c>
      <c r="B1" s="64"/>
      <c r="C1" s="64"/>
      <c r="D1" s="64"/>
      <c r="E1" s="64"/>
      <c r="F1" s="64"/>
      <c r="G1" s="64"/>
      <c r="H1" s="64"/>
    </row>
    <row r="2" spans="1:8" ht="15" customHeight="1">
      <c r="A2" s="1" t="s">
        <v>73</v>
      </c>
      <c r="B2" s="1"/>
      <c r="C2" s="1"/>
      <c r="D2" s="1"/>
      <c r="E2" s="42"/>
      <c r="F2" s="42"/>
      <c r="G2" s="1"/>
      <c r="H2" s="44" t="s">
        <v>2</v>
      </c>
    </row>
    <row r="3" spans="1:8" ht="30" customHeight="1">
      <c r="A3" s="76" t="s">
        <v>62</v>
      </c>
      <c r="B3" s="73" t="s">
        <v>63</v>
      </c>
      <c r="C3" s="73" t="s">
        <v>64</v>
      </c>
      <c r="D3" s="73" t="s">
        <v>65</v>
      </c>
      <c r="E3" s="67" t="s">
        <v>66</v>
      </c>
      <c r="F3" s="67"/>
      <c r="G3" s="74" t="s">
        <v>74</v>
      </c>
      <c r="H3" s="75"/>
    </row>
    <row r="4" spans="1:8" ht="30" customHeight="1">
      <c r="A4" s="70"/>
      <c r="B4" s="72"/>
      <c r="C4" s="72"/>
      <c r="D4" s="72"/>
      <c r="E4" s="7" t="s">
        <v>68</v>
      </c>
      <c r="F4" s="45" t="s">
        <v>69</v>
      </c>
      <c r="G4" s="7" t="s">
        <v>68</v>
      </c>
      <c r="H4" s="46" t="s">
        <v>70</v>
      </c>
    </row>
    <row r="5" spans="1:8" ht="20.100000000000001" customHeight="1">
      <c r="A5" s="6" t="s">
        <v>75</v>
      </c>
      <c r="B5" s="47">
        <v>20194</v>
      </c>
      <c r="C5" s="47">
        <v>29862</v>
      </c>
      <c r="D5" s="47">
        <v>19216</v>
      </c>
      <c r="E5" s="9">
        <f t="shared" ref="E5:E23" si="0">D5-B5</f>
        <v>-978</v>
      </c>
      <c r="F5" s="48">
        <f t="shared" ref="F5:F23" si="1">D5/B5</f>
        <v>0.95156977319995995</v>
      </c>
      <c r="G5" s="9">
        <f t="shared" ref="G5:G25" si="2">D5-B5</f>
        <v>-978</v>
      </c>
      <c r="H5" s="49">
        <f t="shared" ref="H5:H23" si="3">D5/B5-1</f>
        <v>-4.8430226800039597E-2</v>
      </c>
    </row>
    <row r="6" spans="1:8" ht="20.100000000000001" customHeight="1">
      <c r="A6" s="6" t="s">
        <v>76</v>
      </c>
      <c r="B6" s="47">
        <v>8446</v>
      </c>
      <c r="C6" s="47">
        <v>7531</v>
      </c>
      <c r="D6" s="47">
        <v>7881</v>
      </c>
      <c r="E6" s="9">
        <f t="shared" si="0"/>
        <v>-565</v>
      </c>
      <c r="F6" s="48">
        <f t="shared" si="1"/>
        <v>0.93310442813165995</v>
      </c>
      <c r="G6" s="9">
        <f t="shared" si="2"/>
        <v>-565</v>
      </c>
      <c r="H6" s="49">
        <f t="shared" si="3"/>
        <v>-6.6895571868340095E-2</v>
      </c>
    </row>
    <row r="7" spans="1:8" ht="20.100000000000001" customHeight="1">
      <c r="A7" s="6" t="s">
        <v>77</v>
      </c>
      <c r="B7" s="47">
        <v>41522</v>
      </c>
      <c r="C7" s="47">
        <v>45027</v>
      </c>
      <c r="D7" s="47">
        <v>41940</v>
      </c>
      <c r="E7" s="9">
        <f t="shared" si="0"/>
        <v>418</v>
      </c>
      <c r="F7" s="48">
        <f t="shared" si="1"/>
        <v>1.0100669524589401</v>
      </c>
      <c r="G7" s="9">
        <f t="shared" si="2"/>
        <v>418</v>
      </c>
      <c r="H7" s="49">
        <f t="shared" si="3"/>
        <v>1.0066952458937401E-2</v>
      </c>
    </row>
    <row r="8" spans="1:8" ht="20.100000000000001" customHeight="1">
      <c r="A8" s="6" t="s">
        <v>78</v>
      </c>
      <c r="B8" s="47">
        <v>238</v>
      </c>
      <c r="C8" s="47">
        <v>516</v>
      </c>
      <c r="D8" s="47">
        <v>618</v>
      </c>
      <c r="E8" s="9">
        <f t="shared" si="0"/>
        <v>380</v>
      </c>
      <c r="F8" s="48">
        <f t="shared" si="1"/>
        <v>2.5966386554621801</v>
      </c>
      <c r="G8" s="9">
        <f t="shared" si="2"/>
        <v>380</v>
      </c>
      <c r="H8" s="49">
        <f t="shared" si="3"/>
        <v>1.5966386554621801</v>
      </c>
    </row>
    <row r="9" spans="1:8" ht="20.100000000000001" customHeight="1">
      <c r="A9" s="6" t="s">
        <v>79</v>
      </c>
      <c r="B9" s="47">
        <v>1744</v>
      </c>
      <c r="C9" s="47">
        <v>3414</v>
      </c>
      <c r="D9" s="47">
        <v>1495</v>
      </c>
      <c r="E9" s="9">
        <f t="shared" si="0"/>
        <v>-249</v>
      </c>
      <c r="F9" s="48">
        <f t="shared" si="1"/>
        <v>0.85722477064220204</v>
      </c>
      <c r="G9" s="9">
        <f t="shared" si="2"/>
        <v>-249</v>
      </c>
      <c r="H9" s="49">
        <f t="shared" si="3"/>
        <v>-0.14277522935779799</v>
      </c>
    </row>
    <row r="10" spans="1:8" ht="20.100000000000001" customHeight="1">
      <c r="A10" s="6" t="s">
        <v>80</v>
      </c>
      <c r="B10" s="47">
        <v>14459</v>
      </c>
      <c r="C10" s="47">
        <v>13200</v>
      </c>
      <c r="D10" s="47">
        <v>16288</v>
      </c>
      <c r="E10" s="9">
        <f t="shared" si="0"/>
        <v>1829</v>
      </c>
      <c r="F10" s="48">
        <f t="shared" si="1"/>
        <v>1.12649560827166</v>
      </c>
      <c r="G10" s="9">
        <f t="shared" si="2"/>
        <v>1829</v>
      </c>
      <c r="H10" s="49">
        <f t="shared" si="3"/>
        <v>0.12649560827166501</v>
      </c>
    </row>
    <row r="11" spans="1:8" ht="20.100000000000001" customHeight="1">
      <c r="A11" s="6" t="s">
        <v>81</v>
      </c>
      <c r="B11" s="47">
        <v>16785</v>
      </c>
      <c r="C11" s="47">
        <v>15966</v>
      </c>
      <c r="D11" s="47">
        <v>20798</v>
      </c>
      <c r="E11" s="9">
        <f t="shared" si="0"/>
        <v>4013</v>
      </c>
      <c r="F11" s="48">
        <f t="shared" si="1"/>
        <v>1.2390825141495401</v>
      </c>
      <c r="G11" s="9">
        <f t="shared" si="2"/>
        <v>4013</v>
      </c>
      <c r="H11" s="49">
        <f t="shared" si="3"/>
        <v>0.23908251414953799</v>
      </c>
    </row>
    <row r="12" spans="1:8" ht="20.100000000000001" customHeight="1">
      <c r="A12" s="6" t="s">
        <v>82</v>
      </c>
      <c r="B12" s="47">
        <v>12452</v>
      </c>
      <c r="C12" s="47">
        <v>10821</v>
      </c>
      <c r="D12" s="47">
        <v>13832</v>
      </c>
      <c r="E12" s="9">
        <f t="shared" si="0"/>
        <v>1380</v>
      </c>
      <c r="F12" s="48">
        <f t="shared" si="1"/>
        <v>1.11082557018953</v>
      </c>
      <c r="G12" s="9">
        <f t="shared" si="2"/>
        <v>1380</v>
      </c>
      <c r="H12" s="49">
        <f t="shared" si="3"/>
        <v>0.110825570189528</v>
      </c>
    </row>
    <row r="13" spans="1:8" ht="20.100000000000001" customHeight="1">
      <c r="A13" s="6" t="s">
        <v>83</v>
      </c>
      <c r="B13" s="47">
        <v>6292</v>
      </c>
      <c r="C13" s="47">
        <v>8235</v>
      </c>
      <c r="D13" s="47">
        <v>4872</v>
      </c>
      <c r="E13" s="9">
        <f t="shared" si="0"/>
        <v>-1420</v>
      </c>
      <c r="F13" s="48">
        <f t="shared" si="1"/>
        <v>0.774316592498411</v>
      </c>
      <c r="G13" s="9">
        <f t="shared" si="2"/>
        <v>-1420</v>
      </c>
      <c r="H13" s="49">
        <f t="shared" si="3"/>
        <v>-0.225683407501589</v>
      </c>
    </row>
    <row r="14" spans="1:8" ht="20.100000000000001" customHeight="1">
      <c r="A14" s="6" t="s">
        <v>84</v>
      </c>
      <c r="B14" s="47">
        <v>29299</v>
      </c>
      <c r="C14" s="47">
        <v>20446</v>
      </c>
      <c r="D14" s="47">
        <v>28167</v>
      </c>
      <c r="E14" s="9">
        <f t="shared" si="0"/>
        <v>-1132</v>
      </c>
      <c r="F14" s="48">
        <f t="shared" si="1"/>
        <v>0.96136386907403004</v>
      </c>
      <c r="G14" s="9">
        <f t="shared" si="2"/>
        <v>-1132</v>
      </c>
      <c r="H14" s="49">
        <f t="shared" si="3"/>
        <v>-3.8636130925970201E-2</v>
      </c>
    </row>
    <row r="15" spans="1:8" ht="20.100000000000001" customHeight="1">
      <c r="A15" s="6" t="s">
        <v>85</v>
      </c>
      <c r="B15" s="47">
        <v>901</v>
      </c>
      <c r="C15" s="47">
        <v>883</v>
      </c>
      <c r="D15" s="47">
        <v>1021</v>
      </c>
      <c r="E15" s="9">
        <f t="shared" si="0"/>
        <v>120</v>
      </c>
      <c r="F15" s="48">
        <f t="shared" si="1"/>
        <v>1.13318534961154</v>
      </c>
      <c r="G15" s="9">
        <f t="shared" si="2"/>
        <v>120</v>
      </c>
      <c r="H15" s="49">
        <f t="shared" si="3"/>
        <v>0.13318534961154299</v>
      </c>
    </row>
    <row r="16" spans="1:8" ht="20.100000000000001" customHeight="1">
      <c r="A16" s="6" t="s">
        <v>86</v>
      </c>
      <c r="B16" s="47">
        <v>150</v>
      </c>
      <c r="C16" s="47">
        <v>211</v>
      </c>
      <c r="D16" s="47">
        <v>160</v>
      </c>
      <c r="E16" s="9">
        <f t="shared" si="0"/>
        <v>10</v>
      </c>
      <c r="F16" s="48">
        <f t="shared" si="1"/>
        <v>1.06666666666667</v>
      </c>
      <c r="G16" s="9">
        <f t="shared" si="2"/>
        <v>10</v>
      </c>
      <c r="H16" s="49">
        <f t="shared" si="3"/>
        <v>6.6666666666666693E-2</v>
      </c>
    </row>
    <row r="17" spans="1:8" ht="20.100000000000001" customHeight="1">
      <c r="A17" s="6" t="s">
        <v>87</v>
      </c>
      <c r="B17" s="47">
        <v>246</v>
      </c>
      <c r="C17" s="47">
        <v>330</v>
      </c>
      <c r="D17" s="47">
        <v>217</v>
      </c>
      <c r="E17" s="9">
        <f t="shared" si="0"/>
        <v>-29</v>
      </c>
      <c r="F17" s="48">
        <f t="shared" si="1"/>
        <v>0.88211382113821102</v>
      </c>
      <c r="G17" s="9">
        <f t="shared" si="2"/>
        <v>-29</v>
      </c>
      <c r="H17" s="49">
        <f t="shared" si="3"/>
        <v>-0.117886178861789</v>
      </c>
    </row>
    <row r="18" spans="1:8" ht="20.100000000000001" customHeight="1">
      <c r="A18" s="6" t="s">
        <v>88</v>
      </c>
      <c r="B18" s="47"/>
      <c r="C18" s="47"/>
      <c r="D18" s="47"/>
      <c r="E18" s="9"/>
      <c r="F18" s="48"/>
      <c r="G18" s="9"/>
      <c r="H18" s="49"/>
    </row>
    <row r="19" spans="1:8" ht="20.100000000000001" customHeight="1">
      <c r="A19" s="6" t="s">
        <v>89</v>
      </c>
      <c r="B19" s="47"/>
      <c r="C19" s="47"/>
      <c r="D19" s="47"/>
      <c r="E19" s="9"/>
      <c r="F19" s="48"/>
      <c r="G19" s="9"/>
      <c r="H19" s="49"/>
    </row>
    <row r="20" spans="1:8" ht="20.100000000000001" customHeight="1">
      <c r="A20" s="6" t="s">
        <v>90</v>
      </c>
      <c r="B20" s="47">
        <v>1189</v>
      </c>
      <c r="C20" s="47">
        <v>4589</v>
      </c>
      <c r="D20" s="47">
        <v>1133</v>
      </c>
      <c r="E20" s="9">
        <f t="shared" si="0"/>
        <v>-56</v>
      </c>
      <c r="F20" s="48">
        <f t="shared" si="1"/>
        <v>0.95290159798149698</v>
      </c>
      <c r="G20" s="9">
        <f t="shared" si="2"/>
        <v>-56</v>
      </c>
      <c r="H20" s="49">
        <f t="shared" si="3"/>
        <v>-4.7098402018502898E-2</v>
      </c>
    </row>
    <row r="21" spans="1:8" ht="20.100000000000001" customHeight="1">
      <c r="A21" s="6" t="s">
        <v>91</v>
      </c>
      <c r="B21" s="47">
        <v>10830</v>
      </c>
      <c r="C21" s="47">
        <v>4732</v>
      </c>
      <c r="D21" s="47">
        <v>8443</v>
      </c>
      <c r="E21" s="9">
        <f t="shared" si="0"/>
        <v>-2387</v>
      </c>
      <c r="F21" s="48">
        <f t="shared" si="1"/>
        <v>0.77959372114496805</v>
      </c>
      <c r="G21" s="9">
        <f t="shared" si="2"/>
        <v>-2387</v>
      </c>
      <c r="H21" s="49">
        <f t="shared" si="3"/>
        <v>-0.220406278855032</v>
      </c>
    </row>
    <row r="22" spans="1:8" ht="20.100000000000001" customHeight="1">
      <c r="A22" s="6" t="s">
        <v>92</v>
      </c>
      <c r="B22" s="47">
        <v>346</v>
      </c>
      <c r="C22" s="47">
        <v>503</v>
      </c>
      <c r="D22" s="47">
        <v>327</v>
      </c>
      <c r="E22" s="9">
        <f t="shared" si="0"/>
        <v>-19</v>
      </c>
      <c r="F22" s="48">
        <f t="shared" si="1"/>
        <v>0.94508670520231197</v>
      </c>
      <c r="G22" s="9">
        <f t="shared" si="2"/>
        <v>-19</v>
      </c>
      <c r="H22" s="49">
        <f t="shared" si="3"/>
        <v>-5.4913294797687799E-2</v>
      </c>
    </row>
    <row r="23" spans="1:8" ht="20.100000000000001" customHeight="1">
      <c r="A23" s="6" t="s">
        <v>93</v>
      </c>
      <c r="B23" s="47">
        <v>287</v>
      </c>
      <c r="C23" s="47">
        <v>1775</v>
      </c>
      <c r="D23" s="47">
        <v>1095</v>
      </c>
      <c r="E23" s="9">
        <f t="shared" si="0"/>
        <v>808</v>
      </c>
      <c r="F23" s="48">
        <f t="shared" si="1"/>
        <v>3.8153310104529599</v>
      </c>
      <c r="G23" s="9">
        <f t="shared" si="2"/>
        <v>808</v>
      </c>
      <c r="H23" s="49">
        <f t="shared" si="3"/>
        <v>2.8153310104529599</v>
      </c>
    </row>
    <row r="24" spans="1:8" ht="20.100000000000001" customHeight="1">
      <c r="A24" s="6" t="s">
        <v>94</v>
      </c>
      <c r="B24" s="47"/>
      <c r="C24" s="47">
        <v>2500</v>
      </c>
      <c r="D24" s="47"/>
      <c r="E24" s="9"/>
      <c r="F24" s="48"/>
      <c r="G24" s="9"/>
      <c r="H24" s="49"/>
    </row>
    <row r="25" spans="1:8" ht="20.100000000000001" customHeight="1">
      <c r="A25" s="57" t="s">
        <v>71</v>
      </c>
      <c r="B25" s="51">
        <f>SUM(B5:B24)</f>
        <v>165380</v>
      </c>
      <c r="C25" s="51">
        <f>SUM(C5:C24)</f>
        <v>170541</v>
      </c>
      <c r="D25" s="51">
        <f>SUM(D5:D24)</f>
        <v>167503</v>
      </c>
      <c r="E25" s="16">
        <f>D25-B25</f>
        <v>2123</v>
      </c>
      <c r="F25" s="52">
        <f>D25/B25</f>
        <v>1.0128371024307701</v>
      </c>
      <c r="G25" s="16">
        <f t="shared" si="2"/>
        <v>2123</v>
      </c>
      <c r="H25" s="53">
        <f>D25/B25-1</f>
        <v>1.28371024307654E-2</v>
      </c>
    </row>
  </sheetData>
  <mergeCells count="7">
    <mergeCell ref="A1:H1"/>
    <mergeCell ref="E3:F3"/>
    <mergeCell ref="G3:H3"/>
    <mergeCell ref="A3:A4"/>
    <mergeCell ref="B3:B4"/>
    <mergeCell ref="C3:C4"/>
    <mergeCell ref="D3:D4"/>
  </mergeCells>
  <phoneticPr fontId="5" type="noConversion"/>
  <pageMargins left="0.69930555555555596" right="0.11805555555555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C29" sqref="C29"/>
    </sheetView>
  </sheetViews>
  <sheetFormatPr defaultColWidth="9" defaultRowHeight="13.5"/>
  <cols>
    <col min="1" max="1" width="34.5" customWidth="1"/>
    <col min="2" max="4" width="9.125" customWidth="1"/>
    <col min="8" max="8" width="10.625" customWidth="1"/>
  </cols>
  <sheetData>
    <row r="1" spans="1:8" ht="25.5">
      <c r="A1" s="64" t="s">
        <v>95</v>
      </c>
      <c r="B1" s="64"/>
      <c r="C1" s="64"/>
      <c r="D1" s="64"/>
      <c r="E1" s="64"/>
      <c r="F1" s="64"/>
      <c r="G1" s="64"/>
      <c r="H1" s="64"/>
    </row>
    <row r="2" spans="1:8">
      <c r="A2" s="54" t="s">
        <v>96</v>
      </c>
      <c r="B2" s="42"/>
      <c r="C2" s="42"/>
      <c r="D2" s="42"/>
      <c r="E2" s="42"/>
      <c r="F2" s="42"/>
      <c r="G2" s="43"/>
      <c r="H2" s="33" t="s">
        <v>2</v>
      </c>
    </row>
    <row r="3" spans="1:8" ht="23.1" customHeight="1">
      <c r="A3" s="69" t="s">
        <v>62</v>
      </c>
      <c r="B3" s="71" t="s">
        <v>63</v>
      </c>
      <c r="C3" s="71" t="s">
        <v>64</v>
      </c>
      <c r="D3" s="71" t="s">
        <v>65</v>
      </c>
      <c r="E3" s="67" t="s">
        <v>97</v>
      </c>
      <c r="F3" s="67"/>
      <c r="G3" s="67" t="s">
        <v>67</v>
      </c>
      <c r="H3" s="68"/>
    </row>
    <row r="4" spans="1:8" ht="24" customHeight="1">
      <c r="A4" s="70"/>
      <c r="B4" s="72"/>
      <c r="C4" s="72"/>
      <c r="D4" s="72"/>
      <c r="E4" s="55" t="s">
        <v>68</v>
      </c>
      <c r="F4" s="55" t="s">
        <v>98</v>
      </c>
      <c r="G4" s="55" t="s">
        <v>68</v>
      </c>
      <c r="H4" s="56" t="s">
        <v>70</v>
      </c>
    </row>
    <row r="5" spans="1:8" ht="20.100000000000001" customHeight="1">
      <c r="A5" s="6" t="s">
        <v>5</v>
      </c>
      <c r="B5" s="47">
        <f>SUM(B6:B19)</f>
        <v>7135</v>
      </c>
      <c r="C5" s="47">
        <f>SUM(C6:C19)</f>
        <v>6000</v>
      </c>
      <c r="D5" s="47">
        <f>SUM(D6:D19)</f>
        <v>5793</v>
      </c>
      <c r="E5" s="9">
        <f t="shared" ref="E5:E27" si="0">D5-C5</f>
        <v>-207</v>
      </c>
      <c r="F5" s="48">
        <f t="shared" ref="F5:F27" si="1">D5/C5</f>
        <v>0.96550000000000002</v>
      </c>
      <c r="G5" s="9">
        <f t="shared" ref="G5:G26" si="2">D5-B5</f>
        <v>-1342</v>
      </c>
      <c r="H5" s="49">
        <f t="shared" ref="H5:H24" si="3">(D5/B5)-1</f>
        <v>-0.18808689558514399</v>
      </c>
    </row>
    <row r="6" spans="1:8" ht="20.100000000000001" customHeight="1">
      <c r="A6" s="6" t="s">
        <v>7</v>
      </c>
      <c r="B6" s="47">
        <v>534</v>
      </c>
      <c r="C6" s="47">
        <v>1200</v>
      </c>
      <c r="D6" s="47">
        <v>1024</v>
      </c>
      <c r="E6" s="9">
        <f t="shared" si="0"/>
        <v>-176</v>
      </c>
      <c r="F6" s="48">
        <f t="shared" si="1"/>
        <v>0.85333333333333306</v>
      </c>
      <c r="G6" s="9">
        <f t="shared" si="2"/>
        <v>490</v>
      </c>
      <c r="H6" s="49">
        <f t="shared" si="3"/>
        <v>0.917602996254682</v>
      </c>
    </row>
    <row r="7" spans="1:8" ht="20.100000000000001" customHeight="1">
      <c r="A7" s="6" t="s">
        <v>11</v>
      </c>
      <c r="B7" s="47">
        <v>3060</v>
      </c>
      <c r="C7" s="47">
        <v>1000</v>
      </c>
      <c r="D7" s="47">
        <v>1039</v>
      </c>
      <c r="E7" s="9">
        <f t="shared" si="0"/>
        <v>39</v>
      </c>
      <c r="F7" s="48">
        <f t="shared" si="1"/>
        <v>1.0389999999999999</v>
      </c>
      <c r="G7" s="9">
        <f t="shared" si="2"/>
        <v>-2021</v>
      </c>
      <c r="H7" s="49">
        <f t="shared" si="3"/>
        <v>-0.66045751633986904</v>
      </c>
    </row>
    <row r="8" spans="1:8" ht="20.100000000000001" customHeight="1">
      <c r="A8" s="6" t="s">
        <v>13</v>
      </c>
      <c r="B8" s="47">
        <v>347</v>
      </c>
      <c r="C8" s="47">
        <v>311</v>
      </c>
      <c r="D8" s="47">
        <v>301</v>
      </c>
      <c r="E8" s="9">
        <f t="shared" si="0"/>
        <v>-10</v>
      </c>
      <c r="F8" s="48">
        <f t="shared" si="1"/>
        <v>0.96784565916398702</v>
      </c>
      <c r="G8" s="9">
        <f t="shared" si="2"/>
        <v>-46</v>
      </c>
      <c r="H8" s="49">
        <f t="shared" si="3"/>
        <v>-0.13256484149855899</v>
      </c>
    </row>
    <row r="9" spans="1:8" ht="20.100000000000001" customHeight="1">
      <c r="A9" s="6" t="s">
        <v>17</v>
      </c>
      <c r="B9" s="47">
        <v>91</v>
      </c>
      <c r="C9" s="47">
        <v>110</v>
      </c>
      <c r="D9" s="47">
        <v>109</v>
      </c>
      <c r="E9" s="9">
        <f t="shared" si="0"/>
        <v>-1</v>
      </c>
      <c r="F9" s="48">
        <f t="shared" si="1"/>
        <v>0.99090909090909096</v>
      </c>
      <c r="G9" s="9">
        <f t="shared" si="2"/>
        <v>18</v>
      </c>
      <c r="H9" s="49">
        <f t="shared" si="3"/>
        <v>0.19780219780219799</v>
      </c>
    </row>
    <row r="10" spans="1:8" ht="20.100000000000001" customHeight="1">
      <c r="A10" s="6" t="s">
        <v>19</v>
      </c>
      <c r="B10" s="47">
        <v>7</v>
      </c>
      <c r="C10" s="47">
        <v>6</v>
      </c>
      <c r="D10" s="47">
        <v>6</v>
      </c>
      <c r="E10" s="9">
        <f t="shared" si="0"/>
        <v>0</v>
      </c>
      <c r="F10" s="48">
        <f t="shared" si="1"/>
        <v>1</v>
      </c>
      <c r="G10" s="9">
        <f t="shared" si="2"/>
        <v>-1</v>
      </c>
      <c r="H10" s="49">
        <f t="shared" si="3"/>
        <v>-0.14285714285714299</v>
      </c>
    </row>
    <row r="11" spans="1:8" ht="20.100000000000001" customHeight="1">
      <c r="A11" s="6" t="s">
        <v>21</v>
      </c>
      <c r="B11" s="47">
        <v>343</v>
      </c>
      <c r="C11" s="47">
        <v>321</v>
      </c>
      <c r="D11" s="47">
        <v>267</v>
      </c>
      <c r="E11" s="9">
        <f t="shared" si="0"/>
        <v>-54</v>
      </c>
      <c r="F11" s="48">
        <f t="shared" si="1"/>
        <v>0.83177570093457898</v>
      </c>
      <c r="G11" s="9">
        <f t="shared" si="2"/>
        <v>-76</v>
      </c>
      <c r="H11" s="49">
        <f t="shared" si="3"/>
        <v>-0.22157434402332399</v>
      </c>
    </row>
    <row r="12" spans="1:8" ht="20.100000000000001" customHeight="1">
      <c r="A12" s="6" t="s">
        <v>23</v>
      </c>
      <c r="B12" s="47">
        <v>149</v>
      </c>
      <c r="C12" s="47">
        <v>105</v>
      </c>
      <c r="D12" s="47">
        <v>108</v>
      </c>
      <c r="E12" s="9">
        <f t="shared" si="0"/>
        <v>3</v>
      </c>
      <c r="F12" s="48">
        <f t="shared" si="1"/>
        <v>1.02857142857143</v>
      </c>
      <c r="G12" s="9">
        <f t="shared" si="2"/>
        <v>-41</v>
      </c>
      <c r="H12" s="49">
        <f t="shared" si="3"/>
        <v>-0.27516778523489899</v>
      </c>
    </row>
    <row r="13" spans="1:8" ht="20.100000000000001" customHeight="1">
      <c r="A13" s="6" t="s">
        <v>25</v>
      </c>
      <c r="B13" s="47">
        <v>126</v>
      </c>
      <c r="C13" s="47">
        <v>103</v>
      </c>
      <c r="D13" s="47">
        <v>113</v>
      </c>
      <c r="E13" s="9">
        <f t="shared" si="0"/>
        <v>10</v>
      </c>
      <c r="F13" s="48">
        <f t="shared" si="1"/>
        <v>1.09708737864078</v>
      </c>
      <c r="G13" s="9">
        <f t="shared" si="2"/>
        <v>-13</v>
      </c>
      <c r="H13" s="49">
        <f t="shared" si="3"/>
        <v>-0.103174603174603</v>
      </c>
    </row>
    <row r="14" spans="1:8" ht="20.100000000000001" customHeight="1">
      <c r="A14" s="6" t="s">
        <v>27</v>
      </c>
      <c r="B14" s="47">
        <v>85</v>
      </c>
      <c r="C14" s="47">
        <v>20</v>
      </c>
      <c r="D14" s="47">
        <v>33</v>
      </c>
      <c r="E14" s="9">
        <f t="shared" si="0"/>
        <v>13</v>
      </c>
      <c r="F14" s="48">
        <f t="shared" si="1"/>
        <v>1.65</v>
      </c>
      <c r="G14" s="9">
        <f t="shared" si="2"/>
        <v>-52</v>
      </c>
      <c r="H14" s="49">
        <f t="shared" si="3"/>
        <v>-0.61176470588235299</v>
      </c>
    </row>
    <row r="15" spans="1:8" ht="20.100000000000001" customHeight="1">
      <c r="A15" s="6" t="s">
        <v>29</v>
      </c>
      <c r="B15" s="47">
        <v>651</v>
      </c>
      <c r="C15" s="47">
        <v>334</v>
      </c>
      <c r="D15" s="47">
        <v>341</v>
      </c>
      <c r="E15" s="9">
        <f t="shared" si="0"/>
        <v>7</v>
      </c>
      <c r="F15" s="48">
        <f t="shared" si="1"/>
        <v>1.02095808383234</v>
      </c>
      <c r="G15" s="9">
        <f t="shared" si="2"/>
        <v>-310</v>
      </c>
      <c r="H15" s="49">
        <f t="shared" si="3"/>
        <v>-0.476190476190476</v>
      </c>
    </row>
    <row r="16" spans="1:8" ht="20.100000000000001" customHeight="1">
      <c r="A16" s="6" t="s">
        <v>31</v>
      </c>
      <c r="B16" s="47">
        <v>97</v>
      </c>
      <c r="C16" s="47">
        <v>200</v>
      </c>
      <c r="D16" s="47">
        <v>180</v>
      </c>
      <c r="E16" s="9">
        <f t="shared" si="0"/>
        <v>-20</v>
      </c>
      <c r="F16" s="48">
        <f t="shared" si="1"/>
        <v>0.9</v>
      </c>
      <c r="G16" s="9">
        <f t="shared" si="2"/>
        <v>83</v>
      </c>
      <c r="H16" s="49">
        <f t="shared" si="3"/>
        <v>0.85567010309278402</v>
      </c>
    </row>
    <row r="17" spans="1:8" ht="20.100000000000001" customHeight="1">
      <c r="A17" s="6" t="s">
        <v>33</v>
      </c>
      <c r="B17" s="47">
        <v>581</v>
      </c>
      <c r="C17" s="47">
        <v>1100</v>
      </c>
      <c r="D17" s="47">
        <v>1117</v>
      </c>
      <c r="E17" s="9">
        <f t="shared" si="0"/>
        <v>17</v>
      </c>
      <c r="F17" s="48">
        <f t="shared" si="1"/>
        <v>1.0154545454545501</v>
      </c>
      <c r="G17" s="9">
        <f t="shared" si="2"/>
        <v>536</v>
      </c>
      <c r="H17" s="49">
        <f t="shared" si="3"/>
        <v>0.92254733218588603</v>
      </c>
    </row>
    <row r="18" spans="1:8" ht="20.100000000000001" customHeight="1">
      <c r="A18" s="6" t="s">
        <v>35</v>
      </c>
      <c r="B18" s="47">
        <v>780</v>
      </c>
      <c r="C18" s="47">
        <v>950</v>
      </c>
      <c r="D18" s="47">
        <v>935</v>
      </c>
      <c r="E18" s="9">
        <f t="shared" si="0"/>
        <v>-15</v>
      </c>
      <c r="F18" s="48">
        <f t="shared" si="1"/>
        <v>0.98421052631578898</v>
      </c>
      <c r="G18" s="9">
        <f t="shared" si="2"/>
        <v>155</v>
      </c>
      <c r="H18" s="49">
        <f t="shared" si="3"/>
        <v>0.19871794871794901</v>
      </c>
    </row>
    <row r="19" spans="1:8" ht="20.100000000000001" customHeight="1">
      <c r="A19" s="6" t="s">
        <v>37</v>
      </c>
      <c r="B19" s="47">
        <v>284</v>
      </c>
      <c r="C19" s="47">
        <v>240</v>
      </c>
      <c r="D19" s="47">
        <v>220</v>
      </c>
      <c r="E19" s="9">
        <f t="shared" si="0"/>
        <v>-20</v>
      </c>
      <c r="F19" s="48">
        <f t="shared" si="1"/>
        <v>0.91666666666666696</v>
      </c>
      <c r="G19" s="9">
        <f t="shared" si="2"/>
        <v>-64</v>
      </c>
      <c r="H19" s="49">
        <f t="shared" si="3"/>
        <v>-0.22535211267605601</v>
      </c>
    </row>
    <row r="20" spans="1:8" ht="20.100000000000001" customHeight="1">
      <c r="A20" s="6" t="s">
        <v>41</v>
      </c>
      <c r="B20" s="47">
        <f>SUM(B21:B26)</f>
        <v>6511</v>
      </c>
      <c r="C20" s="47">
        <f>SUM(C21:C26)</f>
        <v>5600</v>
      </c>
      <c r="D20" s="47">
        <f>SUM(D21:D26)</f>
        <v>5815</v>
      </c>
      <c r="E20" s="9">
        <f t="shared" si="0"/>
        <v>215</v>
      </c>
      <c r="F20" s="48">
        <f t="shared" si="1"/>
        <v>1.03839285714286</v>
      </c>
      <c r="G20" s="9">
        <f t="shared" si="2"/>
        <v>-696</v>
      </c>
      <c r="H20" s="49">
        <f t="shared" si="3"/>
        <v>-0.10689602211641799</v>
      </c>
    </row>
    <row r="21" spans="1:8" ht="20.100000000000001" customHeight="1">
      <c r="A21" s="6" t="s">
        <v>43</v>
      </c>
      <c r="B21" s="47">
        <v>446</v>
      </c>
      <c r="C21" s="47">
        <v>410</v>
      </c>
      <c r="D21" s="47">
        <v>438</v>
      </c>
      <c r="E21" s="9">
        <f t="shared" si="0"/>
        <v>28</v>
      </c>
      <c r="F21" s="48">
        <f t="shared" si="1"/>
        <v>1.06829268292683</v>
      </c>
      <c r="G21" s="9">
        <f t="shared" si="2"/>
        <v>-8</v>
      </c>
      <c r="H21" s="49">
        <f t="shared" si="3"/>
        <v>-1.7937219730941801E-2</v>
      </c>
    </row>
    <row r="22" spans="1:8" ht="20.100000000000001" customHeight="1">
      <c r="A22" s="6" t="s">
        <v>45</v>
      </c>
      <c r="B22" s="47">
        <v>1628</v>
      </c>
      <c r="C22" s="47">
        <v>2010</v>
      </c>
      <c r="D22" s="47">
        <v>2098</v>
      </c>
      <c r="E22" s="9">
        <f t="shared" si="0"/>
        <v>88</v>
      </c>
      <c r="F22" s="48">
        <f t="shared" si="1"/>
        <v>1.04378109452736</v>
      </c>
      <c r="G22" s="9">
        <f t="shared" si="2"/>
        <v>470</v>
      </c>
      <c r="H22" s="49">
        <f t="shared" si="3"/>
        <v>0.288697788697789</v>
      </c>
    </row>
    <row r="23" spans="1:8" ht="20.100000000000001" customHeight="1">
      <c r="A23" s="6" t="s">
        <v>47</v>
      </c>
      <c r="B23" s="47">
        <v>1278</v>
      </c>
      <c r="C23" s="47">
        <v>750</v>
      </c>
      <c r="D23" s="47">
        <v>840</v>
      </c>
      <c r="E23" s="9">
        <f t="shared" si="0"/>
        <v>90</v>
      </c>
      <c r="F23" s="48">
        <f t="shared" si="1"/>
        <v>1.1200000000000001</v>
      </c>
      <c r="G23" s="9">
        <f t="shared" si="2"/>
        <v>-438</v>
      </c>
      <c r="H23" s="49">
        <f t="shared" si="3"/>
        <v>-0.34272300469483602</v>
      </c>
    </row>
    <row r="24" spans="1:8" ht="20.100000000000001" customHeight="1">
      <c r="A24" s="6" t="s">
        <v>51</v>
      </c>
      <c r="B24" s="47">
        <v>3125</v>
      </c>
      <c r="C24" s="47">
        <v>2100</v>
      </c>
      <c r="D24" s="47">
        <v>2163</v>
      </c>
      <c r="E24" s="9">
        <f t="shared" si="0"/>
        <v>63</v>
      </c>
      <c r="F24" s="48">
        <f t="shared" si="1"/>
        <v>1.03</v>
      </c>
      <c r="G24" s="9">
        <f t="shared" si="2"/>
        <v>-962</v>
      </c>
      <c r="H24" s="49">
        <f t="shared" si="3"/>
        <v>-0.30784</v>
      </c>
    </row>
    <row r="25" spans="1:8" ht="20.100000000000001" customHeight="1">
      <c r="A25" s="6" t="s">
        <v>53</v>
      </c>
      <c r="B25" s="47"/>
      <c r="C25" s="47">
        <v>300</v>
      </c>
      <c r="D25" s="47">
        <v>271</v>
      </c>
      <c r="E25" s="9">
        <f t="shared" si="0"/>
        <v>-29</v>
      </c>
      <c r="F25" s="48">
        <f t="shared" si="1"/>
        <v>0.90333333333333299</v>
      </c>
      <c r="G25" s="9">
        <f t="shared" si="2"/>
        <v>271</v>
      </c>
      <c r="H25" s="49"/>
    </row>
    <row r="26" spans="1:8" ht="20.100000000000001" customHeight="1">
      <c r="A26" s="6" t="s">
        <v>54</v>
      </c>
      <c r="B26" s="47">
        <v>34</v>
      </c>
      <c r="C26" s="47">
        <v>30</v>
      </c>
      <c r="D26" s="47">
        <v>5</v>
      </c>
      <c r="E26" s="9">
        <f t="shared" si="0"/>
        <v>-25</v>
      </c>
      <c r="F26" s="48">
        <f t="shared" si="1"/>
        <v>0.16666666666666699</v>
      </c>
      <c r="G26" s="9">
        <f t="shared" si="2"/>
        <v>-29</v>
      </c>
      <c r="H26" s="49">
        <f>(D26/B26)-1</f>
        <v>-0.85294117647058798</v>
      </c>
    </row>
    <row r="27" spans="1:8" ht="20.100000000000001" customHeight="1">
      <c r="A27" s="13" t="s">
        <v>71</v>
      </c>
      <c r="B27" s="51">
        <f>B5+B20</f>
        <v>13646</v>
      </c>
      <c r="C27" s="51">
        <f>C5+C20</f>
        <v>11600</v>
      </c>
      <c r="D27" s="51">
        <f>D5+D20</f>
        <v>11608</v>
      </c>
      <c r="E27" s="16">
        <f t="shared" si="0"/>
        <v>8</v>
      </c>
      <c r="F27" s="52">
        <f t="shared" si="1"/>
        <v>1.00068965517241</v>
      </c>
      <c r="G27" s="16">
        <f>D27-B27</f>
        <v>-2038</v>
      </c>
      <c r="H27" s="53">
        <f>(D27/B27)-1</f>
        <v>-0.149347794225414</v>
      </c>
    </row>
  </sheetData>
  <mergeCells count="7">
    <mergeCell ref="A1:H1"/>
    <mergeCell ref="E3:F3"/>
    <mergeCell ref="G3:H3"/>
    <mergeCell ref="A3:A4"/>
    <mergeCell ref="B3:B4"/>
    <mergeCell ref="C3:C4"/>
    <mergeCell ref="D3:D4"/>
  </mergeCells>
  <phoneticPr fontId="5" type="noConversion"/>
  <pageMargins left="0.35416666666666702" right="7.8472222222222193E-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16" sqref="D16"/>
    </sheetView>
  </sheetViews>
  <sheetFormatPr defaultColWidth="9" defaultRowHeight="13.5"/>
  <cols>
    <col min="1" max="1" width="28.125" customWidth="1"/>
    <col min="2" max="2" width="10.125" customWidth="1"/>
    <col min="3" max="3" width="11.875" customWidth="1"/>
    <col min="4" max="4" width="10" customWidth="1"/>
    <col min="5" max="5" width="8.5" customWidth="1"/>
    <col min="6" max="6" width="7.875" customWidth="1"/>
    <col min="7" max="7" width="7.625" customWidth="1"/>
    <col min="8" max="8" width="7.5" customWidth="1"/>
  </cols>
  <sheetData>
    <row r="1" spans="1:8" ht="25.5">
      <c r="A1" s="64" t="s">
        <v>99</v>
      </c>
      <c r="B1" s="64"/>
      <c r="C1" s="64"/>
      <c r="D1" s="64"/>
      <c r="E1" s="64"/>
      <c r="F1" s="64"/>
      <c r="G1" s="64"/>
      <c r="H1" s="64"/>
    </row>
    <row r="2" spans="1:8" ht="15" customHeight="1">
      <c r="A2" s="1" t="s">
        <v>100</v>
      </c>
      <c r="B2" s="1"/>
      <c r="C2" s="1"/>
      <c r="D2" s="1"/>
      <c r="E2" s="42"/>
      <c r="F2" s="43"/>
      <c r="G2" s="1"/>
      <c r="H2" s="44" t="s">
        <v>101</v>
      </c>
    </row>
    <row r="3" spans="1:8" ht="26.1" customHeight="1">
      <c r="A3" s="76" t="s">
        <v>62</v>
      </c>
      <c r="B3" s="73" t="s">
        <v>63</v>
      </c>
      <c r="C3" s="73" t="s">
        <v>64</v>
      </c>
      <c r="D3" s="73" t="s">
        <v>65</v>
      </c>
      <c r="E3" s="67" t="s">
        <v>66</v>
      </c>
      <c r="F3" s="67"/>
      <c r="G3" s="74" t="s">
        <v>74</v>
      </c>
      <c r="H3" s="75"/>
    </row>
    <row r="4" spans="1:8" ht="35.1" customHeight="1">
      <c r="A4" s="70"/>
      <c r="B4" s="72"/>
      <c r="C4" s="72"/>
      <c r="D4" s="72"/>
      <c r="E4" s="7" t="s">
        <v>68</v>
      </c>
      <c r="F4" s="45" t="s">
        <v>69</v>
      </c>
      <c r="G4" s="7" t="s">
        <v>68</v>
      </c>
      <c r="H4" s="46" t="s">
        <v>70</v>
      </c>
    </row>
    <row r="5" spans="1:8" ht="20.100000000000001" customHeight="1">
      <c r="A5" s="6" t="s">
        <v>75</v>
      </c>
      <c r="B5" s="47">
        <v>15780</v>
      </c>
      <c r="C5" s="47">
        <v>25010</v>
      </c>
      <c r="D5" s="47">
        <v>15159</v>
      </c>
      <c r="E5" s="9">
        <f>D5-C5</f>
        <v>-9851</v>
      </c>
      <c r="F5" s="48">
        <f>D5/C5</f>
        <v>0.60611755297880798</v>
      </c>
      <c r="G5" s="9">
        <f>D5-B5</f>
        <v>-621</v>
      </c>
      <c r="H5" s="49">
        <f>D5/B5-1</f>
        <v>-3.9353612167300399E-2</v>
      </c>
    </row>
    <row r="6" spans="1:8" ht="20.100000000000001" customHeight="1">
      <c r="A6" s="6" t="s">
        <v>76</v>
      </c>
      <c r="B6" s="47">
        <v>8466</v>
      </c>
      <c r="C6" s="47">
        <v>7531</v>
      </c>
      <c r="D6" s="47">
        <v>7881</v>
      </c>
      <c r="E6" s="9">
        <f t="shared" ref="E6:E25" si="0">D6-C6</f>
        <v>350</v>
      </c>
      <c r="F6" s="48">
        <f t="shared" ref="F6:F25" si="1">D6/C6</f>
        <v>1.0464745717700199</v>
      </c>
      <c r="G6" s="9">
        <f t="shared" ref="G6:G17" si="2">D6-B6</f>
        <v>-585</v>
      </c>
      <c r="H6" s="49">
        <f t="shared" ref="H6:H17" si="3">D6/B6-1</f>
        <v>-6.9099929128277796E-2</v>
      </c>
    </row>
    <row r="7" spans="1:8" ht="20.100000000000001" customHeight="1">
      <c r="A7" s="6" t="s">
        <v>77</v>
      </c>
      <c r="B7" s="47">
        <v>41514</v>
      </c>
      <c r="C7" s="47">
        <v>45027</v>
      </c>
      <c r="D7" s="47">
        <v>41940</v>
      </c>
      <c r="E7" s="9">
        <f t="shared" si="0"/>
        <v>-3087</v>
      </c>
      <c r="F7" s="48">
        <f t="shared" si="1"/>
        <v>0.93144113531880901</v>
      </c>
      <c r="G7" s="9">
        <f t="shared" si="2"/>
        <v>426</v>
      </c>
      <c r="H7" s="49">
        <f t="shared" si="3"/>
        <v>1.02615984968926E-2</v>
      </c>
    </row>
    <row r="8" spans="1:8" ht="20.100000000000001" customHeight="1">
      <c r="A8" s="6" t="s">
        <v>78</v>
      </c>
      <c r="B8" s="47">
        <v>238</v>
      </c>
      <c r="C8" s="47">
        <v>516</v>
      </c>
      <c r="D8" s="47">
        <v>618</v>
      </c>
      <c r="E8" s="9">
        <f t="shared" si="0"/>
        <v>102</v>
      </c>
      <c r="F8" s="48">
        <f t="shared" si="1"/>
        <v>1.19767441860465</v>
      </c>
      <c r="G8" s="9">
        <f t="shared" si="2"/>
        <v>380</v>
      </c>
      <c r="H8" s="49">
        <f t="shared" si="3"/>
        <v>1.5966386554621801</v>
      </c>
    </row>
    <row r="9" spans="1:8" ht="20.100000000000001" customHeight="1">
      <c r="A9" s="6" t="s">
        <v>79</v>
      </c>
      <c r="B9" s="47">
        <v>1296</v>
      </c>
      <c r="C9" s="47">
        <v>2769</v>
      </c>
      <c r="D9" s="47">
        <v>1338</v>
      </c>
      <c r="E9" s="9">
        <f t="shared" si="0"/>
        <v>-1431</v>
      </c>
      <c r="F9" s="48">
        <f t="shared" si="1"/>
        <v>0.48320693391115899</v>
      </c>
      <c r="G9" s="9">
        <f t="shared" si="2"/>
        <v>42</v>
      </c>
      <c r="H9" s="49">
        <f t="shared" si="3"/>
        <v>3.2407407407407399E-2</v>
      </c>
    </row>
    <row r="10" spans="1:8" ht="20.100000000000001" customHeight="1">
      <c r="A10" s="6" t="s">
        <v>80</v>
      </c>
      <c r="B10" s="47">
        <v>13737</v>
      </c>
      <c r="C10" s="47">
        <v>12275</v>
      </c>
      <c r="D10" s="47">
        <v>15375</v>
      </c>
      <c r="E10" s="9">
        <f t="shared" si="0"/>
        <v>3100</v>
      </c>
      <c r="F10" s="48">
        <f t="shared" si="1"/>
        <v>1.2525458248472501</v>
      </c>
      <c r="G10" s="9">
        <f t="shared" si="2"/>
        <v>1638</v>
      </c>
      <c r="H10" s="49">
        <f t="shared" si="3"/>
        <v>0.119240008735532</v>
      </c>
    </row>
    <row r="11" spans="1:8" ht="20.100000000000001" customHeight="1">
      <c r="A11" s="6" t="s">
        <v>81</v>
      </c>
      <c r="B11" s="47">
        <v>15850</v>
      </c>
      <c r="C11" s="47">
        <v>15258</v>
      </c>
      <c r="D11" s="47">
        <v>19983</v>
      </c>
      <c r="E11" s="9">
        <f t="shared" si="0"/>
        <v>4725</v>
      </c>
      <c r="F11" s="48">
        <f t="shared" si="1"/>
        <v>1.30967361384192</v>
      </c>
      <c r="G11" s="9">
        <f t="shared" si="2"/>
        <v>4133</v>
      </c>
      <c r="H11" s="49">
        <f t="shared" si="3"/>
        <v>0.26075709779179801</v>
      </c>
    </row>
    <row r="12" spans="1:8" ht="20.100000000000001" customHeight="1">
      <c r="A12" s="6" t="s">
        <v>82</v>
      </c>
      <c r="B12" s="47">
        <v>12420</v>
      </c>
      <c r="C12" s="47">
        <v>10793</v>
      </c>
      <c r="D12" s="47">
        <v>13665</v>
      </c>
      <c r="E12" s="9">
        <f t="shared" si="0"/>
        <v>2872</v>
      </c>
      <c r="F12" s="48">
        <f t="shared" si="1"/>
        <v>1.2660983971092401</v>
      </c>
      <c r="G12" s="9">
        <f t="shared" si="2"/>
        <v>1245</v>
      </c>
      <c r="H12" s="49">
        <f t="shared" si="3"/>
        <v>0.10024154589372</v>
      </c>
    </row>
    <row r="13" spans="1:8" ht="20.100000000000001" customHeight="1">
      <c r="A13" s="6" t="s">
        <v>83</v>
      </c>
      <c r="B13" s="47">
        <v>5998</v>
      </c>
      <c r="C13" s="47">
        <v>7762</v>
      </c>
      <c r="D13" s="47">
        <v>3973</v>
      </c>
      <c r="E13" s="9">
        <f t="shared" si="0"/>
        <v>-3789</v>
      </c>
      <c r="F13" s="48">
        <f t="shared" si="1"/>
        <v>0.51185261530533399</v>
      </c>
      <c r="G13" s="9">
        <f t="shared" si="2"/>
        <v>-2025</v>
      </c>
      <c r="H13" s="49">
        <f t="shared" si="3"/>
        <v>-0.33761253751250397</v>
      </c>
    </row>
    <row r="14" spans="1:8" ht="20.100000000000001" customHeight="1">
      <c r="A14" s="6" t="s">
        <v>84</v>
      </c>
      <c r="B14" s="47">
        <v>25871</v>
      </c>
      <c r="C14" s="47">
        <v>15755</v>
      </c>
      <c r="D14" s="47">
        <v>22187</v>
      </c>
      <c r="E14" s="9">
        <f t="shared" si="0"/>
        <v>6432</v>
      </c>
      <c r="F14" s="48">
        <f t="shared" si="1"/>
        <v>1.40825134877817</v>
      </c>
      <c r="G14" s="9">
        <f t="shared" si="2"/>
        <v>-3684</v>
      </c>
      <c r="H14" s="49">
        <f t="shared" si="3"/>
        <v>-0.14239882493912101</v>
      </c>
    </row>
    <row r="15" spans="1:8" ht="20.100000000000001" customHeight="1">
      <c r="A15" s="6" t="s">
        <v>85</v>
      </c>
      <c r="B15" s="47">
        <v>901</v>
      </c>
      <c r="C15" s="47">
        <v>883</v>
      </c>
      <c r="D15" s="47">
        <v>1021</v>
      </c>
      <c r="E15" s="9">
        <f t="shared" si="0"/>
        <v>138</v>
      </c>
      <c r="F15" s="48">
        <f t="shared" si="1"/>
        <v>1.15628539071348</v>
      </c>
      <c r="G15" s="9">
        <f t="shared" si="2"/>
        <v>120</v>
      </c>
      <c r="H15" s="49">
        <f t="shared" si="3"/>
        <v>0.13318534961154299</v>
      </c>
    </row>
    <row r="16" spans="1:8" ht="20.100000000000001" customHeight="1">
      <c r="A16" s="6" t="s">
        <v>86</v>
      </c>
      <c r="B16" s="47">
        <v>150</v>
      </c>
      <c r="C16" s="47">
        <v>211</v>
      </c>
      <c r="D16" s="47">
        <v>160</v>
      </c>
      <c r="E16" s="9">
        <f t="shared" si="0"/>
        <v>-51</v>
      </c>
      <c r="F16" s="48">
        <f t="shared" si="1"/>
        <v>0.75829383886255897</v>
      </c>
      <c r="G16" s="9">
        <f t="shared" si="2"/>
        <v>10</v>
      </c>
      <c r="H16" s="49">
        <f t="shared" si="3"/>
        <v>6.6666666666666693E-2</v>
      </c>
    </row>
    <row r="17" spans="1:8" ht="20.100000000000001" customHeight="1">
      <c r="A17" s="6" t="s">
        <v>87</v>
      </c>
      <c r="B17" s="47">
        <v>246</v>
      </c>
      <c r="C17" s="47">
        <v>330</v>
      </c>
      <c r="D17" s="47">
        <v>217</v>
      </c>
      <c r="E17" s="9">
        <f t="shared" si="0"/>
        <v>-113</v>
      </c>
      <c r="F17" s="48">
        <f t="shared" si="1"/>
        <v>0.65757575757575804</v>
      </c>
      <c r="G17" s="9">
        <f t="shared" si="2"/>
        <v>-29</v>
      </c>
      <c r="H17" s="49">
        <f t="shared" si="3"/>
        <v>-0.117886178861789</v>
      </c>
    </row>
    <row r="18" spans="1:8" ht="20.100000000000001" customHeight="1">
      <c r="A18" s="6" t="s">
        <v>88</v>
      </c>
      <c r="B18" s="47"/>
      <c r="C18" s="47"/>
      <c r="D18" s="47"/>
      <c r="E18" s="9">
        <f t="shared" si="0"/>
        <v>0</v>
      </c>
      <c r="F18" s="48"/>
      <c r="G18" s="9"/>
      <c r="H18" s="49"/>
    </row>
    <row r="19" spans="1:8" ht="20.100000000000001" customHeight="1">
      <c r="A19" s="6" t="s">
        <v>89</v>
      </c>
      <c r="B19" s="47"/>
      <c r="C19" s="47"/>
      <c r="D19" s="47"/>
      <c r="E19" s="9">
        <f t="shared" si="0"/>
        <v>0</v>
      </c>
      <c r="F19" s="48"/>
      <c r="G19" s="9"/>
      <c r="H19" s="49"/>
    </row>
    <row r="20" spans="1:8" ht="20.100000000000001" customHeight="1">
      <c r="A20" s="6" t="s">
        <v>90</v>
      </c>
      <c r="B20" s="47">
        <v>1189</v>
      </c>
      <c r="C20" s="47">
        <v>4589</v>
      </c>
      <c r="D20" s="47">
        <v>1128</v>
      </c>
      <c r="E20" s="9">
        <f t="shared" si="0"/>
        <v>-3461</v>
      </c>
      <c r="F20" s="48">
        <f t="shared" si="1"/>
        <v>0.24580518631510101</v>
      </c>
      <c r="G20" s="9">
        <f>D20-B20</f>
        <v>-61</v>
      </c>
      <c r="H20" s="49">
        <f>D20/B20-1</f>
        <v>-5.1303616484440699E-2</v>
      </c>
    </row>
    <row r="21" spans="1:8" ht="20.100000000000001" customHeight="1">
      <c r="A21" s="6" t="s">
        <v>91</v>
      </c>
      <c r="B21" s="47">
        <v>10820</v>
      </c>
      <c r="C21" s="47">
        <v>4732</v>
      </c>
      <c r="D21" s="47">
        <v>8440</v>
      </c>
      <c r="E21" s="9">
        <f t="shared" si="0"/>
        <v>3708</v>
      </c>
      <c r="F21" s="48">
        <f t="shared" si="1"/>
        <v>1.7836010143702501</v>
      </c>
      <c r="G21" s="9">
        <f>D21-B21</f>
        <v>-2380</v>
      </c>
      <c r="H21" s="49">
        <f>D21/B21-1</f>
        <v>-0.21996303142328999</v>
      </c>
    </row>
    <row r="22" spans="1:8" ht="20.100000000000001" customHeight="1">
      <c r="A22" s="6" t="s">
        <v>92</v>
      </c>
      <c r="B22" s="47">
        <v>346</v>
      </c>
      <c r="C22" s="47">
        <v>503</v>
      </c>
      <c r="D22" s="47">
        <v>327</v>
      </c>
      <c r="E22" s="9">
        <f t="shared" si="0"/>
        <v>-176</v>
      </c>
      <c r="F22" s="48">
        <f t="shared" si="1"/>
        <v>0.65009940357852902</v>
      </c>
      <c r="G22" s="9">
        <f>D22-B22</f>
        <v>-19</v>
      </c>
      <c r="H22" s="49">
        <f>D22/B22-1</f>
        <v>-5.4913294797687799E-2</v>
      </c>
    </row>
    <row r="23" spans="1:8" ht="20.100000000000001" customHeight="1">
      <c r="A23" s="6" t="s">
        <v>93</v>
      </c>
      <c r="B23" s="47">
        <v>287</v>
      </c>
      <c r="C23" s="47">
        <v>1775</v>
      </c>
      <c r="D23" s="47">
        <v>1095</v>
      </c>
      <c r="E23" s="9">
        <f t="shared" si="0"/>
        <v>-680</v>
      </c>
      <c r="F23" s="48">
        <f t="shared" si="1"/>
        <v>0.61690140845070396</v>
      </c>
      <c r="G23" s="9">
        <f>D23-B23</f>
        <v>808</v>
      </c>
      <c r="H23" s="49">
        <f>D23/B23-1</f>
        <v>2.8153310104529599</v>
      </c>
    </row>
    <row r="24" spans="1:8" ht="20.100000000000001" customHeight="1">
      <c r="A24" s="6" t="s">
        <v>94</v>
      </c>
      <c r="B24" s="47"/>
      <c r="C24" s="47">
        <v>2500</v>
      </c>
      <c r="D24" s="47"/>
      <c r="E24" s="9">
        <f t="shared" si="0"/>
        <v>-2500</v>
      </c>
      <c r="F24" s="48">
        <f t="shared" si="1"/>
        <v>0</v>
      </c>
      <c r="G24" s="9"/>
      <c r="H24" s="49"/>
    </row>
    <row r="25" spans="1:8" ht="20.100000000000001" customHeight="1">
      <c r="A25" s="50" t="s">
        <v>71</v>
      </c>
      <c r="B25" s="51">
        <f>SUM(B5:B24)</f>
        <v>155109</v>
      </c>
      <c r="C25" s="51">
        <f>SUM(C5:C24)</f>
        <v>158219</v>
      </c>
      <c r="D25" s="51">
        <f>SUM(D5:D24)</f>
        <v>154507</v>
      </c>
      <c r="E25" s="16">
        <f t="shared" si="0"/>
        <v>-3712</v>
      </c>
      <c r="F25" s="52">
        <f t="shared" si="1"/>
        <v>0.976538848052383</v>
      </c>
      <c r="G25" s="16">
        <f>D25-B25</f>
        <v>-602</v>
      </c>
      <c r="H25" s="53">
        <f>D25/B25-1</f>
        <v>-3.88114164877607E-3</v>
      </c>
    </row>
  </sheetData>
  <mergeCells count="7">
    <mergeCell ref="A1:H1"/>
    <mergeCell ref="E3:F3"/>
    <mergeCell ref="G3:H3"/>
    <mergeCell ref="A3:A4"/>
    <mergeCell ref="B3:B4"/>
    <mergeCell ref="C3:C4"/>
    <mergeCell ref="D3:D4"/>
  </mergeCells>
  <phoneticPr fontId="5" type="noConversion"/>
  <pageMargins left="0.69930555555555596" right="0.156944444444444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I8" sqref="I8"/>
    </sheetView>
  </sheetViews>
  <sheetFormatPr defaultColWidth="9" defaultRowHeight="13.5"/>
  <cols>
    <col min="1" max="1" width="25.625" customWidth="1"/>
    <col min="2" max="2" width="7.875" customWidth="1"/>
    <col min="3" max="3" width="7.625" customWidth="1"/>
    <col min="4" max="4" width="7.75" customWidth="1"/>
    <col min="5" max="5" width="5.75" customWidth="1"/>
    <col min="6" max="6" width="7.25" customWidth="1"/>
    <col min="7" max="7" width="5.125" customWidth="1"/>
    <col min="8" max="8" width="7.625" customWidth="1"/>
    <col min="9" max="9" width="24" customWidth="1"/>
    <col min="10" max="10" width="7.375" customWidth="1"/>
    <col min="11" max="12" width="8.25" customWidth="1"/>
    <col min="13" max="13" width="7" customWidth="1"/>
    <col min="14" max="14" width="8.625" customWidth="1"/>
    <col min="15" max="15" width="6" customWidth="1"/>
    <col min="16" max="16" width="8.5" customWidth="1"/>
  </cols>
  <sheetData>
    <row r="1" spans="1:16" ht="30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>
      <c r="A2" s="33" t="s">
        <v>103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 t="s">
        <v>2</v>
      </c>
      <c r="P2" s="33"/>
    </row>
    <row r="3" spans="1:16" ht="20.100000000000001" customHeight="1">
      <c r="A3" s="76" t="s">
        <v>104</v>
      </c>
      <c r="B3" s="74"/>
      <c r="C3" s="74"/>
      <c r="D3" s="74"/>
      <c r="E3" s="74"/>
      <c r="F3" s="74"/>
      <c r="G3" s="74"/>
      <c r="H3" s="74"/>
      <c r="I3" s="74" t="s">
        <v>105</v>
      </c>
      <c r="J3" s="74"/>
      <c r="K3" s="74"/>
      <c r="L3" s="74"/>
      <c r="M3" s="74"/>
      <c r="N3" s="74"/>
      <c r="O3" s="74"/>
      <c r="P3" s="75"/>
    </row>
    <row r="4" spans="1:16" ht="20.100000000000001" customHeight="1">
      <c r="A4" s="80" t="s">
        <v>62</v>
      </c>
      <c r="B4" s="81" t="s">
        <v>63</v>
      </c>
      <c r="C4" s="81" t="s">
        <v>64</v>
      </c>
      <c r="D4" s="81" t="s">
        <v>65</v>
      </c>
      <c r="E4" s="77" t="s">
        <v>66</v>
      </c>
      <c r="F4" s="77"/>
      <c r="G4" s="77" t="s">
        <v>67</v>
      </c>
      <c r="H4" s="77"/>
      <c r="I4" s="82" t="s">
        <v>62</v>
      </c>
      <c r="J4" s="81" t="s">
        <v>63</v>
      </c>
      <c r="K4" s="81" t="s">
        <v>64</v>
      </c>
      <c r="L4" s="81" t="s">
        <v>65</v>
      </c>
      <c r="M4" s="77" t="s">
        <v>66</v>
      </c>
      <c r="N4" s="77"/>
      <c r="O4" s="78" t="s">
        <v>67</v>
      </c>
      <c r="P4" s="79"/>
    </row>
    <row r="5" spans="1:16" ht="20.100000000000001" customHeight="1">
      <c r="A5" s="80"/>
      <c r="B5" s="81"/>
      <c r="C5" s="81"/>
      <c r="D5" s="81"/>
      <c r="E5" s="20" t="s">
        <v>68</v>
      </c>
      <c r="F5" s="20" t="s">
        <v>98</v>
      </c>
      <c r="G5" s="20" t="s">
        <v>68</v>
      </c>
      <c r="H5" s="20" t="s">
        <v>70</v>
      </c>
      <c r="I5" s="82"/>
      <c r="J5" s="81"/>
      <c r="K5" s="81"/>
      <c r="L5" s="81"/>
      <c r="M5" s="20" t="s">
        <v>68</v>
      </c>
      <c r="N5" s="20" t="s">
        <v>98</v>
      </c>
      <c r="O5" s="20" t="s">
        <v>68</v>
      </c>
      <c r="P5" s="28" t="s">
        <v>70</v>
      </c>
    </row>
    <row r="6" spans="1:16" ht="21" customHeight="1">
      <c r="A6" s="21" t="s">
        <v>106</v>
      </c>
      <c r="B6" s="34"/>
      <c r="C6" s="34"/>
      <c r="D6" s="34"/>
      <c r="E6" s="35"/>
      <c r="F6" s="36"/>
      <c r="G6" s="35"/>
      <c r="H6" s="36"/>
      <c r="I6" s="29" t="s">
        <v>107</v>
      </c>
      <c r="J6" s="34"/>
      <c r="K6" s="34"/>
      <c r="L6" s="34"/>
      <c r="M6" s="35"/>
      <c r="N6" s="36"/>
      <c r="O6" s="35"/>
      <c r="P6" s="40"/>
    </row>
    <row r="7" spans="1:16" ht="21" customHeight="1">
      <c r="A7" s="21" t="s">
        <v>108</v>
      </c>
      <c r="B7" s="34">
        <v>28</v>
      </c>
      <c r="C7" s="34">
        <v>65</v>
      </c>
      <c r="D7" s="34">
        <v>92</v>
      </c>
      <c r="E7" s="35">
        <f>D7-C7</f>
        <v>27</v>
      </c>
      <c r="F7" s="36">
        <f>D7/C7</f>
        <v>1.4153846153846199</v>
      </c>
      <c r="G7" s="35">
        <f>D7-B7</f>
        <v>64</v>
      </c>
      <c r="H7" s="36">
        <f>G7/B7</f>
        <v>2.28571428571429</v>
      </c>
      <c r="I7" s="29" t="s">
        <v>109</v>
      </c>
      <c r="J7" s="34">
        <v>19</v>
      </c>
      <c r="K7" s="34">
        <v>301</v>
      </c>
      <c r="L7" s="34">
        <v>41</v>
      </c>
      <c r="M7" s="35">
        <f>L7-K7</f>
        <v>-260</v>
      </c>
      <c r="N7" s="36">
        <f>L7/K7</f>
        <v>0.136212624584718</v>
      </c>
      <c r="O7" s="35">
        <f>L7-J7</f>
        <v>22</v>
      </c>
      <c r="P7" s="40">
        <f>O7/J7</f>
        <v>1.15789473684211</v>
      </c>
    </row>
    <row r="8" spans="1:16" ht="21" customHeight="1">
      <c r="A8" s="21" t="s">
        <v>110</v>
      </c>
      <c r="B8" s="34"/>
      <c r="C8" s="34"/>
      <c r="D8" s="34"/>
      <c r="E8" s="35"/>
      <c r="F8" s="36"/>
      <c r="G8" s="35"/>
      <c r="H8" s="36"/>
      <c r="I8" s="29" t="s">
        <v>111</v>
      </c>
      <c r="J8" s="34">
        <v>22</v>
      </c>
      <c r="K8" s="34">
        <v>280</v>
      </c>
      <c r="L8" s="34">
        <v>271</v>
      </c>
      <c r="M8" s="35"/>
      <c r="N8" s="36"/>
      <c r="O8" s="35">
        <f>L8-J8</f>
        <v>249</v>
      </c>
      <c r="P8" s="40">
        <f>O8/J8</f>
        <v>11.318181818181801</v>
      </c>
    </row>
    <row r="9" spans="1:16" ht="21" customHeight="1">
      <c r="A9" s="21" t="s">
        <v>112</v>
      </c>
      <c r="B9" s="34"/>
      <c r="C9" s="34"/>
      <c r="D9" s="34"/>
      <c r="E9" s="35"/>
      <c r="F9" s="36"/>
      <c r="G9" s="35"/>
      <c r="H9" s="36"/>
      <c r="I9" s="29" t="s">
        <v>113</v>
      </c>
      <c r="J9" s="34">
        <v>1609</v>
      </c>
      <c r="K9" s="34">
        <v>7844</v>
      </c>
      <c r="L9" s="34">
        <f>5049+1199</f>
        <v>6248</v>
      </c>
      <c r="M9" s="35"/>
      <c r="N9" s="36"/>
      <c r="O9" s="35">
        <f>L9-J9</f>
        <v>4639</v>
      </c>
      <c r="P9" s="40">
        <f>O9/J9</f>
        <v>2.8831572405220598</v>
      </c>
    </row>
    <row r="10" spans="1:16" ht="21" customHeight="1">
      <c r="A10" s="21" t="s">
        <v>114</v>
      </c>
      <c r="B10" s="34"/>
      <c r="C10" s="34"/>
      <c r="D10" s="34"/>
      <c r="E10" s="35"/>
      <c r="F10" s="36"/>
      <c r="G10" s="35"/>
      <c r="H10" s="36"/>
      <c r="I10" s="29" t="s">
        <v>115</v>
      </c>
      <c r="J10" s="34"/>
      <c r="K10" s="34"/>
      <c r="L10" s="34"/>
      <c r="M10" s="35"/>
      <c r="N10" s="36"/>
      <c r="O10" s="35"/>
      <c r="P10" s="40"/>
    </row>
    <row r="11" spans="1:16" ht="21" customHeight="1">
      <c r="A11" s="21" t="s">
        <v>116</v>
      </c>
      <c r="B11" s="34">
        <v>329</v>
      </c>
      <c r="C11" s="34"/>
      <c r="D11" s="34"/>
      <c r="E11" s="35">
        <f>D11-C11</f>
        <v>0</v>
      </c>
      <c r="F11" s="36"/>
      <c r="G11" s="35">
        <f>D11-B11</f>
        <v>-329</v>
      </c>
      <c r="H11" s="36"/>
      <c r="I11" s="29" t="s">
        <v>117</v>
      </c>
      <c r="J11" s="34"/>
      <c r="K11" s="34"/>
      <c r="L11" s="34"/>
      <c r="M11" s="35"/>
      <c r="N11" s="36"/>
      <c r="O11" s="35"/>
      <c r="P11" s="40"/>
    </row>
    <row r="12" spans="1:16" ht="21" customHeight="1">
      <c r="A12" s="21" t="s">
        <v>118</v>
      </c>
      <c r="B12" s="34"/>
      <c r="C12" s="34"/>
      <c r="D12" s="34">
        <v>56</v>
      </c>
      <c r="E12" s="35">
        <f>D12-C12</f>
        <v>56</v>
      </c>
      <c r="F12" s="36"/>
      <c r="G12" s="35">
        <f>D12-B12</f>
        <v>56</v>
      </c>
      <c r="H12" s="36"/>
      <c r="I12" s="29" t="s">
        <v>119</v>
      </c>
      <c r="J12" s="34"/>
      <c r="K12" s="34">
        <v>20</v>
      </c>
      <c r="L12" s="34"/>
      <c r="M12" s="35">
        <f>L12-K12</f>
        <v>-20</v>
      </c>
      <c r="N12" s="36"/>
      <c r="O12" s="35"/>
      <c r="P12" s="40"/>
    </row>
    <row r="13" spans="1:16" ht="21" customHeight="1">
      <c r="A13" s="21" t="s">
        <v>120</v>
      </c>
      <c r="B13" s="34"/>
      <c r="C13" s="34"/>
      <c r="D13" s="34"/>
      <c r="E13" s="35"/>
      <c r="F13" s="36"/>
      <c r="G13" s="35"/>
      <c r="H13" s="36"/>
      <c r="I13" s="29" t="s">
        <v>121</v>
      </c>
      <c r="J13" s="34"/>
      <c r="K13" s="34">
        <v>20</v>
      </c>
      <c r="L13" s="34">
        <v>20</v>
      </c>
      <c r="M13" s="35"/>
      <c r="N13" s="36"/>
      <c r="O13" s="35">
        <f>L13-J13</f>
        <v>20</v>
      </c>
      <c r="P13" s="40"/>
    </row>
    <row r="14" spans="1:16" ht="21" customHeight="1">
      <c r="A14" s="21" t="s">
        <v>122</v>
      </c>
      <c r="B14" s="34">
        <v>1857</v>
      </c>
      <c r="C14" s="34">
        <v>2150</v>
      </c>
      <c r="D14" s="34">
        <v>3348</v>
      </c>
      <c r="E14" s="35">
        <f>D14-C14</f>
        <v>1198</v>
      </c>
      <c r="F14" s="36">
        <f>D14/C14</f>
        <v>1.55720930232558</v>
      </c>
      <c r="G14" s="35">
        <f>D14-B14</f>
        <v>1491</v>
      </c>
      <c r="H14" s="36">
        <f>G14/B14</f>
        <v>0.80290791599353795</v>
      </c>
      <c r="I14" s="29" t="s">
        <v>123</v>
      </c>
      <c r="J14" s="34"/>
      <c r="K14" s="34">
        <v>464</v>
      </c>
      <c r="L14" s="34"/>
      <c r="M14" s="35">
        <f>L14-K14</f>
        <v>-464</v>
      </c>
      <c r="N14" s="36"/>
      <c r="O14" s="35"/>
      <c r="P14" s="40"/>
    </row>
    <row r="15" spans="1:16" ht="21" customHeight="1">
      <c r="A15" s="21" t="s">
        <v>124</v>
      </c>
      <c r="B15" s="34">
        <v>84</v>
      </c>
      <c r="C15" s="34">
        <v>565</v>
      </c>
      <c r="D15" s="34">
        <v>703</v>
      </c>
      <c r="E15" s="35">
        <f>D15-C15</f>
        <v>138</v>
      </c>
      <c r="F15" s="36">
        <f>D15/C15</f>
        <v>1.2442477876106199</v>
      </c>
      <c r="G15" s="35">
        <f>D15-B15</f>
        <v>619</v>
      </c>
      <c r="H15" s="36">
        <f>G15/B15</f>
        <v>7.3690476190476204</v>
      </c>
      <c r="I15" s="29" t="s">
        <v>125</v>
      </c>
      <c r="J15" s="34">
        <v>706</v>
      </c>
      <c r="K15" s="34">
        <v>1924</v>
      </c>
      <c r="L15" s="34">
        <v>365</v>
      </c>
      <c r="M15" s="35">
        <f>L15-K15</f>
        <v>-1559</v>
      </c>
      <c r="N15" s="36">
        <f>L15/K15</f>
        <v>0.18970893970894001</v>
      </c>
      <c r="O15" s="35">
        <f>L15-J15</f>
        <v>-341</v>
      </c>
      <c r="P15" s="40">
        <f>O15/J15</f>
        <v>-0.48300283286119</v>
      </c>
    </row>
    <row r="16" spans="1:16" ht="21" customHeight="1">
      <c r="A16" s="21" t="s">
        <v>126</v>
      </c>
      <c r="B16" s="34"/>
      <c r="C16" s="34"/>
      <c r="D16" s="34"/>
      <c r="E16" s="35"/>
      <c r="F16" s="36"/>
      <c r="G16" s="35"/>
      <c r="H16" s="36"/>
      <c r="I16" s="29"/>
      <c r="J16" s="34"/>
      <c r="K16" s="34"/>
      <c r="L16" s="34"/>
      <c r="M16" s="35"/>
      <c r="N16" s="36"/>
      <c r="O16" s="35"/>
      <c r="P16" s="40"/>
    </row>
    <row r="17" spans="1:16" ht="21" customHeight="1">
      <c r="A17" s="21" t="s">
        <v>127</v>
      </c>
      <c r="B17" s="34"/>
      <c r="C17" s="34"/>
      <c r="D17" s="34"/>
      <c r="E17" s="35"/>
      <c r="F17" s="36"/>
      <c r="G17" s="35"/>
      <c r="H17" s="36"/>
      <c r="I17" s="29"/>
      <c r="J17" s="34"/>
      <c r="K17" s="34"/>
      <c r="L17" s="34"/>
      <c r="M17" s="35"/>
      <c r="N17" s="36"/>
      <c r="O17" s="35"/>
      <c r="P17" s="40"/>
    </row>
    <row r="18" spans="1:16" ht="21" customHeight="1">
      <c r="A18" s="21" t="s">
        <v>128</v>
      </c>
      <c r="B18" s="34"/>
      <c r="C18" s="34">
        <v>50</v>
      </c>
      <c r="D18" s="34">
        <v>92</v>
      </c>
      <c r="E18" s="35">
        <f>D18-C18</f>
        <v>42</v>
      </c>
      <c r="F18" s="36">
        <f>D18/C18</f>
        <v>1.84</v>
      </c>
      <c r="G18" s="35">
        <f>D18-B18</f>
        <v>92</v>
      </c>
      <c r="H18" s="36"/>
      <c r="I18" s="29"/>
      <c r="J18" s="34"/>
      <c r="K18" s="34"/>
      <c r="L18" s="34"/>
      <c r="M18" s="35"/>
      <c r="N18" s="36"/>
      <c r="O18" s="35"/>
      <c r="P18" s="40"/>
    </row>
    <row r="19" spans="1:16" ht="21" customHeight="1">
      <c r="A19" s="21" t="s">
        <v>129</v>
      </c>
      <c r="B19" s="34"/>
      <c r="C19" s="34"/>
      <c r="D19" s="34"/>
      <c r="E19" s="35"/>
      <c r="F19" s="36"/>
      <c r="G19" s="35"/>
      <c r="H19" s="36"/>
      <c r="I19" s="29"/>
      <c r="J19" s="34"/>
      <c r="K19" s="34"/>
      <c r="L19" s="34"/>
      <c r="M19" s="35"/>
      <c r="N19" s="36"/>
      <c r="O19" s="35"/>
      <c r="P19" s="40"/>
    </row>
    <row r="20" spans="1:16" ht="21" customHeight="1">
      <c r="A20" s="21" t="s">
        <v>130</v>
      </c>
      <c r="B20" s="34"/>
      <c r="C20" s="34"/>
      <c r="D20" s="34"/>
      <c r="E20" s="35"/>
      <c r="F20" s="36"/>
      <c r="G20" s="35"/>
      <c r="H20" s="36"/>
      <c r="I20" s="29"/>
      <c r="J20" s="34"/>
      <c r="K20" s="34"/>
      <c r="L20" s="34"/>
      <c r="M20" s="35"/>
      <c r="N20" s="36"/>
      <c r="O20" s="35"/>
      <c r="P20" s="40"/>
    </row>
    <row r="21" spans="1:16" ht="21" customHeight="1">
      <c r="A21" s="24" t="s">
        <v>131</v>
      </c>
      <c r="B21" s="37">
        <f>SUM(B6:B20)</f>
        <v>2298</v>
      </c>
      <c r="C21" s="37">
        <f>SUM(C6:C20)</f>
        <v>2830</v>
      </c>
      <c r="D21" s="37">
        <f>SUM(D6:D20)</f>
        <v>4291</v>
      </c>
      <c r="E21" s="38">
        <f>D21-C21</f>
        <v>1461</v>
      </c>
      <c r="F21" s="39">
        <f>D21/C21</f>
        <v>1.5162544169611301</v>
      </c>
      <c r="G21" s="38">
        <f>D21-B21</f>
        <v>1993</v>
      </c>
      <c r="H21" s="39">
        <f>G21/B21</f>
        <v>0.86727589208007005</v>
      </c>
      <c r="I21" s="31" t="s">
        <v>132</v>
      </c>
      <c r="J21" s="37">
        <f>SUM(J6:J20)</f>
        <v>2356</v>
      </c>
      <c r="K21" s="37">
        <f>SUM(K6:K20)</f>
        <v>10853</v>
      </c>
      <c r="L21" s="37">
        <f>SUM(L6:L20)</f>
        <v>6945</v>
      </c>
      <c r="M21" s="38">
        <f>L21-K21</f>
        <v>-3908</v>
      </c>
      <c r="N21" s="39">
        <f>L21/K21</f>
        <v>0.63991523081175705</v>
      </c>
      <c r="O21" s="38">
        <f>L21-J21</f>
        <v>4589</v>
      </c>
      <c r="P21" s="41">
        <f>O21/J21</f>
        <v>1.94779286926995</v>
      </c>
    </row>
  </sheetData>
  <mergeCells count="15">
    <mergeCell ref="A1:P1"/>
    <mergeCell ref="A3:H3"/>
    <mergeCell ref="I3:P3"/>
    <mergeCell ref="E4:F4"/>
    <mergeCell ref="G4:H4"/>
    <mergeCell ref="M4:N4"/>
    <mergeCell ref="O4:P4"/>
    <mergeCell ref="A4:A5"/>
    <mergeCell ref="B4:B5"/>
    <mergeCell ref="C4:C5"/>
    <mergeCell ref="D4:D5"/>
    <mergeCell ref="I4:I5"/>
    <mergeCell ref="J4:J5"/>
    <mergeCell ref="K4:K5"/>
    <mergeCell ref="L4:L5"/>
  </mergeCells>
  <phoneticPr fontId="5" type="noConversion"/>
  <pageMargins left="0.27500000000000002" right="7.8472222222222193E-2" top="0.75138888888888899" bottom="0.75138888888888899" header="0.29861111111111099" footer="0.29861111111111099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J18" sqref="J18"/>
    </sheetView>
  </sheetViews>
  <sheetFormatPr defaultColWidth="9" defaultRowHeight="13.5"/>
  <cols>
    <col min="1" max="1" width="24.5" customWidth="1"/>
    <col min="2" max="8" width="7.375" customWidth="1"/>
    <col min="9" max="9" width="22.25" customWidth="1"/>
    <col min="10" max="15" width="6.625" customWidth="1"/>
    <col min="16" max="16" width="8.375" customWidth="1"/>
  </cols>
  <sheetData>
    <row r="1" spans="1:16" ht="25.5">
      <c r="A1" s="64" t="s">
        <v>133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O2" t="s">
        <v>2</v>
      </c>
    </row>
    <row r="3" spans="1:16" ht="20.100000000000001" customHeight="1">
      <c r="A3" s="76" t="s">
        <v>104</v>
      </c>
      <c r="B3" s="74"/>
      <c r="C3" s="74"/>
      <c r="D3" s="74"/>
      <c r="E3" s="74"/>
      <c r="F3" s="74"/>
      <c r="G3" s="74"/>
      <c r="H3" s="74"/>
      <c r="I3" s="74" t="s">
        <v>105</v>
      </c>
      <c r="J3" s="74"/>
      <c r="K3" s="74"/>
      <c r="L3" s="74"/>
      <c r="M3" s="74"/>
      <c r="N3" s="74"/>
      <c r="O3" s="74"/>
      <c r="P3" s="75"/>
    </row>
    <row r="4" spans="1:16" ht="20.100000000000001" customHeight="1">
      <c r="A4" s="80" t="s">
        <v>62</v>
      </c>
      <c r="B4" s="77" t="s">
        <v>63</v>
      </c>
      <c r="C4" s="77" t="s">
        <v>64</v>
      </c>
      <c r="D4" s="77" t="s">
        <v>65</v>
      </c>
      <c r="E4" s="77" t="s">
        <v>66</v>
      </c>
      <c r="F4" s="77"/>
      <c r="G4" s="77" t="s">
        <v>67</v>
      </c>
      <c r="H4" s="77"/>
      <c r="I4" s="82" t="s">
        <v>62</v>
      </c>
      <c r="J4" s="77" t="s">
        <v>63</v>
      </c>
      <c r="K4" s="77" t="s">
        <v>64</v>
      </c>
      <c r="L4" s="77" t="s">
        <v>65</v>
      </c>
      <c r="M4" s="77" t="s">
        <v>66</v>
      </c>
      <c r="N4" s="77"/>
      <c r="O4" s="78" t="s">
        <v>67</v>
      </c>
      <c r="P4" s="79"/>
    </row>
    <row r="5" spans="1:16" ht="20.100000000000001" customHeight="1">
      <c r="A5" s="80"/>
      <c r="B5" s="77"/>
      <c r="C5" s="77"/>
      <c r="D5" s="77"/>
      <c r="E5" s="20" t="s">
        <v>68</v>
      </c>
      <c r="F5" s="20" t="s">
        <v>98</v>
      </c>
      <c r="G5" s="20" t="s">
        <v>68</v>
      </c>
      <c r="H5" s="20" t="s">
        <v>70</v>
      </c>
      <c r="I5" s="82"/>
      <c r="J5" s="77"/>
      <c r="K5" s="77"/>
      <c r="L5" s="77"/>
      <c r="M5" s="20" t="s">
        <v>68</v>
      </c>
      <c r="N5" s="20" t="s">
        <v>98</v>
      </c>
      <c r="O5" s="20" t="s">
        <v>68</v>
      </c>
      <c r="P5" s="28" t="s">
        <v>70</v>
      </c>
    </row>
    <row r="6" spans="1:16" ht="21.95" customHeight="1">
      <c r="A6" s="21" t="s">
        <v>106</v>
      </c>
      <c r="B6" s="22"/>
      <c r="C6" s="22"/>
      <c r="D6" s="22"/>
      <c r="E6" s="22"/>
      <c r="F6" s="23"/>
      <c r="G6" s="22"/>
      <c r="H6" s="23"/>
      <c r="I6" s="29" t="s">
        <v>107</v>
      </c>
      <c r="J6" s="22"/>
      <c r="K6" s="22"/>
      <c r="L6" s="22"/>
      <c r="M6" s="22"/>
      <c r="N6" s="23"/>
      <c r="O6" s="9"/>
      <c r="P6" s="10"/>
    </row>
    <row r="7" spans="1:16" ht="21.95" customHeight="1">
      <c r="A7" s="21" t="s">
        <v>108</v>
      </c>
      <c r="B7" s="22">
        <v>28</v>
      </c>
      <c r="C7" s="22">
        <v>65</v>
      </c>
      <c r="D7" s="22">
        <v>92</v>
      </c>
      <c r="E7" s="22">
        <f t="shared" ref="E7:E12" si="0">D7-C7</f>
        <v>27</v>
      </c>
      <c r="F7" s="23">
        <f>D7/C7</f>
        <v>1.4153846153846199</v>
      </c>
      <c r="G7" s="22">
        <f t="shared" ref="G7:G12" si="1">D7-B7</f>
        <v>64</v>
      </c>
      <c r="H7" s="23">
        <f>G7/B7</f>
        <v>2.28571428571429</v>
      </c>
      <c r="I7" s="29" t="s">
        <v>109</v>
      </c>
      <c r="J7" s="22">
        <v>19</v>
      </c>
      <c r="K7" s="22">
        <v>301</v>
      </c>
      <c r="L7" s="22">
        <v>41</v>
      </c>
      <c r="M7" s="22">
        <f>L7-K7</f>
        <v>-260</v>
      </c>
      <c r="N7" s="23">
        <f>L7/K7</f>
        <v>0.136212624584718</v>
      </c>
      <c r="O7" s="22">
        <f>L7-J7</f>
        <v>22</v>
      </c>
      <c r="P7" s="30">
        <f>O7/J7</f>
        <v>1.15789473684211</v>
      </c>
    </row>
    <row r="8" spans="1:16" ht="21.95" customHeight="1">
      <c r="A8" s="21" t="s">
        <v>110</v>
      </c>
      <c r="B8" s="22"/>
      <c r="C8" s="22"/>
      <c r="D8" s="22"/>
      <c r="E8" s="22"/>
      <c r="F8" s="23"/>
      <c r="G8" s="22"/>
      <c r="H8" s="23"/>
      <c r="I8" s="29" t="s">
        <v>111</v>
      </c>
      <c r="J8" s="22">
        <v>22</v>
      </c>
      <c r="K8" s="22">
        <v>280</v>
      </c>
      <c r="L8" s="22">
        <v>271</v>
      </c>
      <c r="M8" s="22"/>
      <c r="N8" s="23"/>
      <c r="O8" s="22">
        <f>L8-J8</f>
        <v>249</v>
      </c>
      <c r="P8" s="30">
        <f>O8/J8</f>
        <v>11.318181818181801</v>
      </c>
    </row>
    <row r="9" spans="1:16" ht="21.95" customHeight="1">
      <c r="A9" s="21" t="s">
        <v>112</v>
      </c>
      <c r="B9" s="22"/>
      <c r="C9" s="22"/>
      <c r="D9" s="22"/>
      <c r="E9" s="22"/>
      <c r="F9" s="23"/>
      <c r="G9" s="22"/>
      <c r="H9" s="23"/>
      <c r="I9" s="29" t="s">
        <v>113</v>
      </c>
      <c r="J9" s="22">
        <f>1609-13</f>
        <v>1596</v>
      </c>
      <c r="K9" s="22">
        <v>7844</v>
      </c>
      <c r="L9" s="22">
        <f>5049+1199</f>
        <v>6248</v>
      </c>
      <c r="M9" s="22"/>
      <c r="N9" s="23"/>
      <c r="O9" s="22">
        <f>L9-J9</f>
        <v>4652</v>
      </c>
      <c r="P9" s="30">
        <f>O9/J9</f>
        <v>2.91478696741855</v>
      </c>
    </row>
    <row r="10" spans="1:16" ht="21.95" customHeight="1">
      <c r="A10" s="21" t="s">
        <v>114</v>
      </c>
      <c r="B10" s="22"/>
      <c r="C10" s="22"/>
      <c r="D10" s="22"/>
      <c r="E10" s="22"/>
      <c r="F10" s="23"/>
      <c r="G10" s="22"/>
      <c r="H10" s="23"/>
      <c r="I10" s="29" t="s">
        <v>115</v>
      </c>
      <c r="J10" s="22"/>
      <c r="K10" s="22"/>
      <c r="L10" s="22"/>
      <c r="M10" s="22"/>
      <c r="N10" s="23"/>
      <c r="O10" s="22"/>
      <c r="P10" s="30"/>
    </row>
    <row r="11" spans="1:16" ht="21.95" customHeight="1">
      <c r="A11" s="21" t="s">
        <v>116</v>
      </c>
      <c r="B11" s="22">
        <v>329</v>
      </c>
      <c r="C11" s="22"/>
      <c r="D11" s="22"/>
      <c r="E11" s="22">
        <f t="shared" si="0"/>
        <v>0</v>
      </c>
      <c r="F11" s="23"/>
      <c r="G11" s="22">
        <f t="shared" si="1"/>
        <v>-329</v>
      </c>
      <c r="H11" s="23"/>
      <c r="I11" s="29" t="s">
        <v>117</v>
      </c>
      <c r="J11" s="22"/>
      <c r="K11" s="22"/>
      <c r="L11" s="22"/>
      <c r="M11" s="22"/>
      <c r="N11" s="23"/>
      <c r="O11" s="22"/>
      <c r="P11" s="30"/>
    </row>
    <row r="12" spans="1:16" ht="21.95" customHeight="1">
      <c r="A12" s="21" t="s">
        <v>118</v>
      </c>
      <c r="B12" s="22"/>
      <c r="C12" s="22"/>
      <c r="D12" s="22">
        <v>56</v>
      </c>
      <c r="E12" s="22">
        <f t="shared" si="0"/>
        <v>56</v>
      </c>
      <c r="F12" s="23"/>
      <c r="G12" s="22">
        <f t="shared" si="1"/>
        <v>56</v>
      </c>
      <c r="H12" s="23"/>
      <c r="I12" s="29" t="s">
        <v>119</v>
      </c>
      <c r="J12" s="22"/>
      <c r="K12" s="22">
        <v>20</v>
      </c>
      <c r="L12" s="22"/>
      <c r="M12" s="22">
        <f>L12-K12</f>
        <v>-20</v>
      </c>
      <c r="N12" s="23"/>
      <c r="O12" s="22"/>
      <c r="P12" s="30"/>
    </row>
    <row r="13" spans="1:16" ht="21.95" customHeight="1">
      <c r="A13" s="21" t="s">
        <v>120</v>
      </c>
      <c r="B13" s="22"/>
      <c r="C13" s="22"/>
      <c r="D13" s="22"/>
      <c r="E13" s="22"/>
      <c r="F13" s="23"/>
      <c r="G13" s="22"/>
      <c r="H13" s="23"/>
      <c r="I13" s="29" t="s">
        <v>121</v>
      </c>
      <c r="J13" s="22"/>
      <c r="K13" s="22">
        <v>20</v>
      </c>
      <c r="L13" s="22">
        <v>20</v>
      </c>
      <c r="M13" s="22"/>
      <c r="N13" s="23"/>
      <c r="O13" s="22">
        <f>L13-J13</f>
        <v>20</v>
      </c>
      <c r="P13" s="30"/>
    </row>
    <row r="14" spans="1:16" ht="21.95" customHeight="1">
      <c r="A14" s="21" t="s">
        <v>122</v>
      </c>
      <c r="B14" s="22">
        <v>1857</v>
      </c>
      <c r="C14" s="22">
        <v>2150</v>
      </c>
      <c r="D14" s="22">
        <v>3348</v>
      </c>
      <c r="E14" s="22">
        <f>D14-C14</f>
        <v>1198</v>
      </c>
      <c r="F14" s="23">
        <f>D14/C14</f>
        <v>1.55720930232558</v>
      </c>
      <c r="G14" s="22">
        <f>D14-B14</f>
        <v>1491</v>
      </c>
      <c r="H14" s="23">
        <f>G14/B14</f>
        <v>0.80290791599353795</v>
      </c>
      <c r="I14" s="29" t="s">
        <v>123</v>
      </c>
      <c r="J14" s="22"/>
      <c r="K14" s="22">
        <v>464</v>
      </c>
      <c r="L14" s="22"/>
      <c r="M14" s="22">
        <f>L14-K14</f>
        <v>-464</v>
      </c>
      <c r="N14" s="23"/>
      <c r="O14" s="22"/>
      <c r="P14" s="30"/>
    </row>
    <row r="15" spans="1:16" ht="21.95" customHeight="1">
      <c r="A15" s="21" t="s">
        <v>124</v>
      </c>
      <c r="B15" s="22">
        <v>84</v>
      </c>
      <c r="C15" s="22">
        <v>565</v>
      </c>
      <c r="D15" s="22">
        <v>703</v>
      </c>
      <c r="E15" s="22">
        <f>D15-C15</f>
        <v>138</v>
      </c>
      <c r="F15" s="23">
        <f>D15/C15</f>
        <v>1.2442477876106199</v>
      </c>
      <c r="G15" s="22">
        <f>D15-B15</f>
        <v>619</v>
      </c>
      <c r="H15" s="23">
        <f>G15/B15</f>
        <v>7.3690476190476204</v>
      </c>
      <c r="I15" s="29" t="s">
        <v>125</v>
      </c>
      <c r="J15" s="22">
        <f>706-124</f>
        <v>582</v>
      </c>
      <c r="K15" s="22">
        <f>1652</f>
        <v>1652</v>
      </c>
      <c r="L15" s="22">
        <f>365-202</f>
        <v>163</v>
      </c>
      <c r="M15" s="22">
        <f>L15-K15</f>
        <v>-1489</v>
      </c>
      <c r="N15" s="23">
        <f>L15/K15</f>
        <v>9.8668280871670705E-2</v>
      </c>
      <c r="O15" s="22">
        <f>L15-J15</f>
        <v>-419</v>
      </c>
      <c r="P15" s="30">
        <f>O15/J15</f>
        <v>-0.719931271477663</v>
      </c>
    </row>
    <row r="16" spans="1:16" ht="21.95" customHeight="1">
      <c r="A16" s="21" t="s">
        <v>126</v>
      </c>
      <c r="B16" s="22"/>
      <c r="C16" s="22"/>
      <c r="D16" s="22"/>
      <c r="E16" s="22"/>
      <c r="F16" s="23"/>
      <c r="G16" s="22"/>
      <c r="H16" s="23"/>
      <c r="I16" s="29"/>
      <c r="J16" s="22"/>
      <c r="K16" s="22"/>
      <c r="L16" s="22"/>
      <c r="M16" s="22"/>
      <c r="N16" s="23"/>
      <c r="O16" s="22"/>
      <c r="P16" s="30"/>
    </row>
    <row r="17" spans="1:16" ht="21.95" customHeight="1">
      <c r="A17" s="21" t="s">
        <v>127</v>
      </c>
      <c r="B17" s="22"/>
      <c r="C17" s="22"/>
      <c r="D17" s="22"/>
      <c r="E17" s="22"/>
      <c r="F17" s="23"/>
      <c r="G17" s="22"/>
      <c r="H17" s="23"/>
      <c r="I17" s="29"/>
      <c r="J17" s="22"/>
      <c r="K17" s="22"/>
      <c r="L17" s="22"/>
      <c r="M17" s="22"/>
      <c r="N17" s="23"/>
      <c r="O17" s="22"/>
      <c r="P17" s="30"/>
    </row>
    <row r="18" spans="1:16" ht="21.95" customHeight="1">
      <c r="A18" s="21" t="s">
        <v>128</v>
      </c>
      <c r="B18" s="22"/>
      <c r="C18" s="22">
        <v>50</v>
      </c>
      <c r="D18" s="22">
        <v>92</v>
      </c>
      <c r="E18" s="22">
        <f>D18-C18</f>
        <v>42</v>
      </c>
      <c r="F18" s="23">
        <f>D18/C18</f>
        <v>1.84</v>
      </c>
      <c r="G18" s="22">
        <f>D18-B18</f>
        <v>92</v>
      </c>
      <c r="H18" s="23"/>
      <c r="I18" s="29"/>
      <c r="J18" s="22"/>
      <c r="K18" s="22"/>
      <c r="L18" s="22"/>
      <c r="M18" s="22"/>
      <c r="N18" s="23"/>
      <c r="O18" s="22"/>
      <c r="P18" s="30"/>
    </row>
    <row r="19" spans="1:16" ht="21.95" customHeight="1">
      <c r="A19" s="21" t="s">
        <v>129</v>
      </c>
      <c r="B19" s="22"/>
      <c r="C19" s="22"/>
      <c r="D19" s="22"/>
      <c r="E19" s="22"/>
      <c r="F19" s="23"/>
      <c r="G19" s="22"/>
      <c r="H19" s="23"/>
      <c r="I19" s="29"/>
      <c r="J19" s="22"/>
      <c r="K19" s="22"/>
      <c r="L19" s="22"/>
      <c r="M19" s="22"/>
      <c r="N19" s="23"/>
      <c r="O19" s="22"/>
      <c r="P19" s="30"/>
    </row>
    <row r="20" spans="1:16" ht="21.95" customHeight="1">
      <c r="A20" s="21" t="s">
        <v>130</v>
      </c>
      <c r="B20" s="22"/>
      <c r="C20" s="22"/>
      <c r="D20" s="22"/>
      <c r="E20" s="22"/>
      <c r="F20" s="23"/>
      <c r="G20" s="22"/>
      <c r="H20" s="23"/>
      <c r="I20" s="29"/>
      <c r="J20" s="22"/>
      <c r="K20" s="22"/>
      <c r="L20" s="22"/>
      <c r="M20" s="22"/>
      <c r="N20" s="23"/>
      <c r="O20" s="22"/>
      <c r="P20" s="30"/>
    </row>
    <row r="21" spans="1:16" ht="21.95" customHeight="1">
      <c r="A21" s="24" t="s">
        <v>131</v>
      </c>
      <c r="B21" s="25">
        <f>SUM(B6:B20)</f>
        <v>2298</v>
      </c>
      <c r="C21" s="25">
        <f>SUM(C6:C20)</f>
        <v>2830</v>
      </c>
      <c r="D21" s="25">
        <f>SUM(D6:D20)</f>
        <v>4291</v>
      </c>
      <c r="E21" s="25">
        <f>D21-C21</f>
        <v>1461</v>
      </c>
      <c r="F21" s="26">
        <f>D21/C21</f>
        <v>1.5162544169611301</v>
      </c>
      <c r="G21" s="25">
        <f>D21-B21</f>
        <v>1993</v>
      </c>
      <c r="H21" s="26">
        <f>G21/B21</f>
        <v>0.86727589208007005</v>
      </c>
      <c r="I21" s="31" t="s">
        <v>132</v>
      </c>
      <c r="J21" s="25">
        <f>SUM(J6:J20)</f>
        <v>2219</v>
      </c>
      <c r="K21" s="25">
        <f>SUM(K6:K20)</f>
        <v>10581</v>
      </c>
      <c r="L21" s="25">
        <f>SUM(L6:L20)</f>
        <v>6743</v>
      </c>
      <c r="M21" s="25">
        <f>L21-K21</f>
        <v>-3838</v>
      </c>
      <c r="N21" s="26">
        <f>L21/K21</f>
        <v>0.63727435970135105</v>
      </c>
      <c r="O21" s="25">
        <f>L21-J21</f>
        <v>4524</v>
      </c>
      <c r="P21" s="32">
        <f>O21/J21</f>
        <v>2.0387561964849001</v>
      </c>
    </row>
  </sheetData>
  <mergeCells count="16">
    <mergeCell ref="A1:P1"/>
    <mergeCell ref="A2:M2"/>
    <mergeCell ref="A3:H3"/>
    <mergeCell ref="I3:P3"/>
    <mergeCell ref="E4:F4"/>
    <mergeCell ref="G4:H4"/>
    <mergeCell ref="M4:N4"/>
    <mergeCell ref="O4:P4"/>
    <mergeCell ref="A4:A5"/>
    <mergeCell ref="B4:B5"/>
    <mergeCell ref="C4:C5"/>
    <mergeCell ref="D4:D5"/>
    <mergeCell ref="I4:I5"/>
    <mergeCell ref="J4:J5"/>
    <mergeCell ref="K4:K5"/>
    <mergeCell ref="L4:L5"/>
  </mergeCells>
  <phoneticPr fontId="5" type="noConversion"/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C25" sqref="C25"/>
    </sheetView>
  </sheetViews>
  <sheetFormatPr defaultColWidth="9" defaultRowHeight="13.5"/>
  <cols>
    <col min="1" max="1" width="37.875" customWidth="1"/>
    <col min="2" max="3" width="8.625" customWidth="1"/>
    <col min="4" max="4" width="9.625" customWidth="1"/>
    <col min="5" max="5" width="37.625" customWidth="1"/>
  </cols>
  <sheetData>
    <row r="1" spans="1:8" ht="24.95" customHeight="1">
      <c r="A1" s="64" t="s">
        <v>135</v>
      </c>
      <c r="B1" s="64"/>
      <c r="C1" s="64"/>
      <c r="D1" s="64"/>
      <c r="E1" s="64"/>
      <c r="F1" s="64"/>
      <c r="G1" s="64"/>
      <c r="H1" s="64"/>
    </row>
    <row r="2" spans="1:8" ht="20.100000000000001" customHeight="1">
      <c r="A2" s="1" t="s">
        <v>136</v>
      </c>
      <c r="B2" s="1"/>
      <c r="C2" s="1"/>
      <c r="D2" s="1"/>
      <c r="G2" s="65" t="s">
        <v>101</v>
      </c>
      <c r="H2" s="83"/>
    </row>
    <row r="3" spans="1:8" ht="39" customHeight="1">
      <c r="A3" s="2" t="s">
        <v>62</v>
      </c>
      <c r="B3" s="3" t="s">
        <v>137</v>
      </c>
      <c r="C3" s="3" t="s">
        <v>138</v>
      </c>
      <c r="D3" s="4" t="s">
        <v>139</v>
      </c>
      <c r="E3" s="3" t="s">
        <v>62</v>
      </c>
      <c r="F3" s="3" t="s">
        <v>137</v>
      </c>
      <c r="G3" s="3" t="s">
        <v>138</v>
      </c>
      <c r="H3" s="5" t="s">
        <v>139</v>
      </c>
    </row>
    <row r="4" spans="1:8" ht="20.100000000000001" customHeight="1">
      <c r="A4" s="6" t="s">
        <v>140</v>
      </c>
      <c r="B4" s="7"/>
      <c r="C4" s="7"/>
      <c r="D4" s="8"/>
      <c r="E4" s="9" t="s">
        <v>141</v>
      </c>
      <c r="F4" s="7"/>
      <c r="G4" s="7"/>
      <c r="H4" s="10"/>
    </row>
    <row r="5" spans="1:8" ht="20.100000000000001" customHeight="1">
      <c r="A5" s="6" t="s">
        <v>142</v>
      </c>
      <c r="B5" s="7"/>
      <c r="C5" s="7"/>
      <c r="D5" s="8"/>
      <c r="E5" s="9" t="s">
        <v>143</v>
      </c>
      <c r="F5" s="7"/>
      <c r="G5" s="7"/>
      <c r="H5" s="10"/>
    </row>
    <row r="6" spans="1:8" ht="20.100000000000001" customHeight="1">
      <c r="A6" s="6" t="s">
        <v>144</v>
      </c>
      <c r="B6" s="7"/>
      <c r="C6" s="7"/>
      <c r="D6" s="8"/>
      <c r="E6" s="9" t="s">
        <v>145</v>
      </c>
      <c r="F6" s="7"/>
      <c r="G6" s="7"/>
      <c r="H6" s="10"/>
    </row>
    <row r="7" spans="1:8" ht="20.100000000000001" customHeight="1">
      <c r="A7" s="6" t="s">
        <v>146</v>
      </c>
      <c r="B7" s="7"/>
      <c r="C7" s="7"/>
      <c r="D7" s="8"/>
      <c r="E7" s="9" t="s">
        <v>147</v>
      </c>
      <c r="F7" s="7"/>
      <c r="G7" s="7"/>
      <c r="H7" s="10"/>
    </row>
    <row r="8" spans="1:8" ht="20.100000000000001" customHeight="1">
      <c r="A8" s="6" t="s">
        <v>148</v>
      </c>
      <c r="B8" s="7"/>
      <c r="C8" s="7"/>
      <c r="D8" s="8"/>
      <c r="E8" s="9" t="s">
        <v>149</v>
      </c>
      <c r="F8" s="7"/>
      <c r="G8" s="7"/>
      <c r="H8" s="10"/>
    </row>
    <row r="9" spans="1:8" ht="20.100000000000001" customHeight="1">
      <c r="A9" s="6" t="s">
        <v>150</v>
      </c>
      <c r="B9" s="7">
        <v>9774</v>
      </c>
      <c r="C9" s="7">
        <v>9624</v>
      </c>
      <c r="D9" s="11">
        <f t="shared" ref="D9:D14" si="0">C9/B9</f>
        <v>0.98465316144874204</v>
      </c>
      <c r="E9" s="9" t="s">
        <v>151</v>
      </c>
      <c r="F9" s="7">
        <v>9538</v>
      </c>
      <c r="G9" s="7">
        <v>9945</v>
      </c>
      <c r="H9" s="12">
        <f t="shared" ref="H9:H14" si="1">G9/F9</f>
        <v>1.0426714195848199</v>
      </c>
    </row>
    <row r="10" spans="1:8" ht="20.100000000000001" customHeight="1">
      <c r="A10" s="6" t="s">
        <v>152</v>
      </c>
      <c r="B10" s="7"/>
      <c r="C10" s="7"/>
      <c r="D10" s="8"/>
      <c r="E10" s="9" t="s">
        <v>153</v>
      </c>
      <c r="F10" s="7"/>
      <c r="G10" s="7"/>
      <c r="H10" s="10"/>
    </row>
    <row r="11" spans="1:8" ht="20.100000000000001" customHeight="1">
      <c r="A11" s="6" t="s">
        <v>154</v>
      </c>
      <c r="B11" s="7">
        <v>4941</v>
      </c>
      <c r="C11" s="7">
        <v>4594</v>
      </c>
      <c r="D11" s="11">
        <f t="shared" si="0"/>
        <v>0.92977130135600095</v>
      </c>
      <c r="E11" s="9" t="s">
        <v>155</v>
      </c>
      <c r="F11" s="7">
        <v>3670</v>
      </c>
      <c r="G11" s="7">
        <v>3232</v>
      </c>
      <c r="H11" s="12">
        <f t="shared" si="1"/>
        <v>0.88065395095367804</v>
      </c>
    </row>
    <row r="12" spans="1:8" ht="20.100000000000001" customHeight="1">
      <c r="A12" s="6" t="s">
        <v>156</v>
      </c>
      <c r="B12" s="7"/>
      <c r="C12" s="7"/>
      <c r="D12" s="8"/>
      <c r="E12" s="9" t="s">
        <v>157</v>
      </c>
      <c r="F12" s="7"/>
      <c r="G12" s="7"/>
      <c r="H12" s="10"/>
    </row>
    <row r="13" spans="1:8" ht="20.100000000000001" customHeight="1">
      <c r="A13" s="6" t="s">
        <v>158</v>
      </c>
      <c r="B13" s="7"/>
      <c r="C13" s="7"/>
      <c r="D13" s="8"/>
      <c r="E13" s="9" t="s">
        <v>159</v>
      </c>
      <c r="F13" s="7"/>
      <c r="G13" s="7"/>
      <c r="H13" s="10"/>
    </row>
    <row r="14" spans="1:8" ht="20.100000000000001" customHeight="1">
      <c r="A14" s="13" t="s">
        <v>131</v>
      </c>
      <c r="B14" s="14">
        <f t="shared" ref="B14:G14" si="2">SUM(B4:B13)</f>
        <v>14715</v>
      </c>
      <c r="C14" s="14">
        <f t="shared" si="2"/>
        <v>14218</v>
      </c>
      <c r="D14" s="15">
        <f t="shared" si="0"/>
        <v>0.96622494053686703</v>
      </c>
      <c r="E14" s="16" t="s">
        <v>132</v>
      </c>
      <c r="F14" s="14">
        <f t="shared" si="2"/>
        <v>13208</v>
      </c>
      <c r="G14" s="14">
        <f t="shared" si="2"/>
        <v>13177</v>
      </c>
      <c r="H14" s="17">
        <f t="shared" si="1"/>
        <v>0.99765293761356799</v>
      </c>
    </row>
  </sheetData>
  <mergeCells count="2">
    <mergeCell ref="A1:H1"/>
    <mergeCell ref="G2:H2"/>
  </mergeCells>
  <phoneticPr fontId="5" type="noConversion"/>
  <pageMargins left="1.0625" right="0.5506944444444440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2017-09-21T23:54:15Z</cp:lastPrinted>
  <dcterms:created xsi:type="dcterms:W3CDTF">2017-09-05T07:41:00Z</dcterms:created>
  <dcterms:modified xsi:type="dcterms:W3CDTF">2017-09-21T23:54:19Z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